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05" windowWidth="22695" windowHeight="14595" tabRatio="896" activeTab="8"/>
  </bookViews>
  <sheets>
    <sheet name="Cover Sheet" sheetId="12" r:id="rId1"/>
    <sheet name="Glossary" sheetId="17" r:id="rId2"/>
    <sheet name="1 Volunteers" sheetId="16" r:id="rId3"/>
    <sheet name="2 Bank Accounts" sheetId="13" r:id="rId4"/>
    <sheet name="3 Loans" sheetId="6" r:id="rId5"/>
    <sheet name="4 Property" sheetId="8" r:id="rId6"/>
    <sheet name="5 Third Party" sheetId="4" r:id="rId7"/>
    <sheet name="6a Legacies, Donations &amp; Sundry" sheetId="9" r:id="rId8"/>
    <sheet name="6b Grants &amp; Miscellaneous" sheetId="19" r:id="rId9"/>
    <sheet name="7 Assets &amp; PRR" sheetId="7" r:id="rId10"/>
    <sheet name="8 Analytical Review" sheetId="5" r:id="rId11"/>
    <sheet name="9 Petty Cash Reconciliation" sheetId="20" r:id="rId12"/>
    <sheet name="10 Year-End Reconciliation" sheetId="3" r:id="rId13"/>
    <sheet name="Provisional Metrics" sheetId="18" r:id="rId14"/>
  </sheets>
  <definedNames>
    <definedName name="_xlnm.Print_Area" localSheetId="2">'1 Volunteers'!$A$1:$D$44</definedName>
    <definedName name="_xlnm.Print_Area" localSheetId="12">'10 Year-End Reconciliation'!$A$1:$G$46</definedName>
    <definedName name="_xlnm.Print_Area" localSheetId="3">'2 Bank Accounts'!$A$1:$G$17</definedName>
    <definedName name="_xlnm.Print_Area" localSheetId="4">'3 Loans'!$A$1:$B$11</definedName>
    <definedName name="_xlnm.Print_Area" localSheetId="5">'4 Property'!$A$1:$F$26</definedName>
    <definedName name="_xlnm.Print_Area" localSheetId="6">'5 Third Party'!$A$1:$F$45</definedName>
    <definedName name="_xlnm.Print_Area" localSheetId="7">'6a Legacies, Donations &amp; Sundry'!$A$1:$D$44</definedName>
    <definedName name="_xlnm.Print_Area" localSheetId="8">'6b Grants &amp; Miscellaneous'!$A$1:$D$38</definedName>
    <definedName name="_xlnm.Print_Area" localSheetId="9">'7 Assets &amp; PRR'!$A$1:$D$120</definedName>
    <definedName name="_xlnm.Print_Area" localSheetId="10">'8 Analytical Review'!$A$1:$F$62</definedName>
    <definedName name="_xlnm.Print_Area" localSheetId="11">'9 Petty Cash Reconciliation'!$A$1:$G$20</definedName>
    <definedName name="_xlnm.Print_Area" localSheetId="0">'Cover Sheet'!$B$2:$L$29</definedName>
    <definedName name="_xlnm.Print_Area" localSheetId="1">Glossary!$A$1:$E$33</definedName>
    <definedName name="_xlnm.Print_Area" localSheetId="13">'Provisional Metrics'!$A$1:$E$52</definedName>
    <definedName name="_xlnm.Print_Titles" localSheetId="7">'6a Legacies, Donations &amp; Sundry'!$1:$4</definedName>
    <definedName name="_xlnm.Print_Titles" localSheetId="8">'6b Grants &amp; Miscellaneous'!$1:$4</definedName>
    <definedName name="_xlnm.Print_Titles" localSheetId="9">'7 Assets &amp; PRR'!$1:$4</definedName>
    <definedName name="_xlnm.Print_Titles" localSheetId="10">'8 Analytical Review'!$1:$4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0" l="1"/>
  <c r="F19" i="20" s="1"/>
  <c r="A1" i="20"/>
  <c r="C39" i="16" l="1"/>
  <c r="B39" i="16"/>
  <c r="F17" i="13"/>
  <c r="E17" i="13"/>
  <c r="E16" i="8"/>
  <c r="D16" i="8"/>
  <c r="D25" i="8"/>
  <c r="D43" i="9"/>
  <c r="D31" i="9"/>
  <c r="D13" i="9"/>
  <c r="D37" i="19"/>
  <c r="D25" i="19"/>
  <c r="D119" i="7"/>
  <c r="D98" i="7"/>
  <c r="D61" i="7"/>
  <c r="A1" i="19"/>
  <c r="F15" i="8"/>
  <c r="F14" i="8"/>
  <c r="F13" i="8"/>
  <c r="F12" i="8"/>
  <c r="F11" i="8"/>
  <c r="F10" i="8"/>
  <c r="D60" i="5"/>
  <c r="E60" i="5"/>
  <c r="D59" i="5"/>
  <c r="E59" i="5" s="1"/>
  <c r="D58" i="5"/>
  <c r="E58" i="5" s="1"/>
  <c r="D57" i="5"/>
  <c r="E57" i="5" s="1"/>
  <c r="D56" i="5"/>
  <c r="E56" i="5" s="1"/>
  <c r="D55" i="5"/>
  <c r="E55" i="5" s="1"/>
  <c r="D54" i="5"/>
  <c r="E54" i="5" s="1"/>
  <c r="D53" i="5"/>
  <c r="E53" i="5" s="1"/>
  <c r="D52" i="5"/>
  <c r="E52" i="5" s="1"/>
  <c r="D51" i="5"/>
  <c r="E51" i="5" s="1"/>
  <c r="D50" i="5"/>
  <c r="E50" i="5" s="1"/>
  <c r="D49" i="5"/>
  <c r="E49" i="5" s="1"/>
  <c r="D48" i="5"/>
  <c r="E48" i="5" s="1"/>
  <c r="D47" i="5"/>
  <c r="E47" i="5" s="1"/>
  <c r="D46" i="5"/>
  <c r="E46" i="5" s="1"/>
  <c r="D45" i="5"/>
  <c r="E45" i="5"/>
  <c r="D44" i="5"/>
  <c r="E44" i="5" s="1"/>
  <c r="D43" i="5"/>
  <c r="E43" i="5" s="1"/>
  <c r="D42" i="5"/>
  <c r="E42" i="5" s="1"/>
  <c r="D41" i="5"/>
  <c r="E41" i="5" s="1"/>
  <c r="D40" i="5"/>
  <c r="E40" i="5" s="1"/>
  <c r="D39" i="5"/>
  <c r="E39" i="5" s="1"/>
  <c r="D38" i="5"/>
  <c r="E38" i="5" s="1"/>
  <c r="D33" i="5"/>
  <c r="E33" i="5" s="1"/>
  <c r="D32" i="5"/>
  <c r="E32" i="5" s="1"/>
  <c r="D31" i="5"/>
  <c r="E31" i="5" s="1"/>
  <c r="D30" i="5"/>
  <c r="E30" i="5" s="1"/>
  <c r="D29" i="5"/>
  <c r="E29" i="5" s="1"/>
  <c r="D28" i="5"/>
  <c r="E28" i="5" s="1"/>
  <c r="D27" i="5"/>
  <c r="E27" i="5" s="1"/>
  <c r="D26" i="5"/>
  <c r="E26" i="5" s="1"/>
  <c r="D25" i="5"/>
  <c r="E25" i="5" s="1"/>
  <c r="D24" i="5"/>
  <c r="E24" i="5" s="1"/>
  <c r="D23" i="5"/>
  <c r="E23" i="5" s="1"/>
  <c r="D22" i="5"/>
  <c r="E22" i="5" s="1"/>
  <c r="D21" i="5"/>
  <c r="E21" i="5" s="1"/>
  <c r="D20" i="5"/>
  <c r="E20" i="5" s="1"/>
  <c r="D19" i="5"/>
  <c r="E19" i="5" s="1"/>
  <c r="D18" i="5"/>
  <c r="E18" i="5" s="1"/>
  <c r="C34" i="5"/>
  <c r="F43" i="3"/>
  <c r="F19" i="3"/>
  <c r="D14" i="5"/>
  <c r="E14" i="5" s="1"/>
  <c r="D13" i="5"/>
  <c r="E13" i="5" s="1"/>
  <c r="D12" i="5"/>
  <c r="E12" i="5" s="1"/>
  <c r="D11" i="5"/>
  <c r="E11" i="5" s="1"/>
  <c r="D10" i="5"/>
  <c r="E10" i="5" s="1"/>
  <c r="D9" i="5"/>
  <c r="E9" i="5" s="1"/>
  <c r="D8" i="5"/>
  <c r="E8" i="5" s="1"/>
  <c r="B9" i="6"/>
  <c r="A1" i="3"/>
  <c r="A1" i="5"/>
  <c r="A1" i="7"/>
  <c r="A1" i="9"/>
  <c r="D25" i="4"/>
  <c r="C25" i="4"/>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A1" i="16"/>
  <c r="D7" i="16"/>
  <c r="B34" i="5"/>
  <c r="C15" i="5"/>
  <c r="B15" i="5"/>
  <c r="D39" i="18"/>
  <c r="C39" i="18"/>
  <c r="D49" i="18"/>
  <c r="D47" i="18"/>
  <c r="D45" i="18"/>
  <c r="D29" i="18"/>
  <c r="D31" i="18"/>
  <c r="D27" i="18"/>
  <c r="D23" i="18"/>
  <c r="D21" i="18"/>
  <c r="C49" i="18"/>
  <c r="C47" i="18"/>
  <c r="C45" i="18"/>
  <c r="C23" i="18"/>
  <c r="C21" i="18"/>
  <c r="C19" i="18"/>
  <c r="C31" i="18"/>
  <c r="C29" i="18"/>
  <c r="C27" i="18"/>
  <c r="A1" i="18"/>
  <c r="F9" i="8"/>
  <c r="A1" i="13"/>
  <c r="B11" i="12"/>
  <c r="B12" i="12" s="1"/>
  <c r="B13" i="12" s="1"/>
  <c r="B14" i="12" s="1"/>
  <c r="B15" i="12" s="1"/>
  <c r="B16" i="12" s="1"/>
  <c r="B17" i="12" s="1"/>
  <c r="B18" i="12" s="1"/>
  <c r="B19" i="12" s="1"/>
  <c r="A1" i="6"/>
  <c r="A1" i="8"/>
  <c r="A1" i="4"/>
  <c r="C61" i="5"/>
  <c r="B61" i="5"/>
  <c r="C43" i="18" s="1"/>
  <c r="D7" i="5"/>
  <c r="E7" i="5" s="1"/>
  <c r="F27" i="3"/>
  <c r="E29" i="4"/>
  <c r="E30" i="4"/>
  <c r="E31" i="4"/>
  <c r="E32" i="4"/>
  <c r="E33" i="4"/>
  <c r="E34" i="4"/>
  <c r="E35" i="4"/>
  <c r="E36" i="4"/>
  <c r="E37" i="4"/>
  <c r="E38" i="4"/>
  <c r="E39" i="4"/>
  <c r="E40" i="4"/>
  <c r="E41" i="4"/>
  <c r="E42" i="4"/>
  <c r="E28" i="4"/>
  <c r="E24" i="4"/>
  <c r="E23" i="4"/>
  <c r="E22" i="4"/>
  <c r="E21" i="4"/>
  <c r="E20" i="4"/>
  <c r="E19" i="4"/>
  <c r="E18" i="4"/>
  <c r="E17" i="4"/>
  <c r="E16" i="4"/>
  <c r="E15" i="4"/>
  <c r="E14" i="4"/>
  <c r="E13" i="4"/>
  <c r="E12" i="4"/>
  <c r="E11" i="4"/>
  <c r="E10" i="4"/>
  <c r="E9" i="4"/>
  <c r="E8" i="4"/>
  <c r="B25" i="4"/>
  <c r="D43" i="4"/>
  <c r="C43" i="4"/>
  <c r="B43" i="4"/>
  <c r="F16" i="8" l="1"/>
  <c r="C15" i="18"/>
  <c r="F29" i="3"/>
  <c r="F45" i="3" s="1"/>
  <c r="D34" i="5"/>
  <c r="E34" i="5" s="1"/>
  <c r="C35" i="5"/>
  <c r="C62" i="5" s="1"/>
  <c r="D44" i="4"/>
  <c r="D45" i="4" s="1"/>
  <c r="C44" i="4"/>
  <c r="E43" i="4"/>
  <c r="B44" i="4"/>
  <c r="D39" i="16"/>
  <c r="B35" i="5"/>
  <c r="B62" i="5" s="1"/>
  <c r="E25" i="4"/>
  <c r="D35" i="18"/>
  <c r="D15" i="5"/>
  <c r="E15" i="5" s="1"/>
  <c r="C35" i="18"/>
  <c r="D43" i="18"/>
  <c r="D61" i="5"/>
  <c r="E61" i="5" s="1"/>
  <c r="C9" i="18" l="1"/>
  <c r="C11" i="18" s="1"/>
  <c r="D62" i="5"/>
  <c r="E62" i="5" s="1"/>
  <c r="C13" i="18"/>
  <c r="D9" i="18"/>
  <c r="D11" i="18" s="1"/>
  <c r="D35" i="5"/>
  <c r="E35" i="5" s="1"/>
  <c r="E44" i="4"/>
  <c r="C37" i="18" l="1"/>
  <c r="D37" i="18"/>
</calcChain>
</file>

<file path=xl/sharedStrings.xml><?xml version="1.0" encoding="utf-8"?>
<sst xmlns="http://schemas.openxmlformats.org/spreadsheetml/2006/main" count="590" uniqueCount="492">
  <si>
    <t>TITLE</t>
  </si>
  <si>
    <t>SIGNATURE</t>
  </si>
  <si>
    <t>NAME</t>
  </si>
  <si>
    <t>Parish Priest</t>
  </si>
  <si>
    <t>NOT REQUIRED</t>
  </si>
  <si>
    <t>Catholic Communications</t>
  </si>
  <si>
    <t>Catholic Education Service</t>
  </si>
  <si>
    <t>Catholic Youth Service</t>
  </si>
  <si>
    <t>Holy Places</t>
  </si>
  <si>
    <t>Peters Pence</t>
  </si>
  <si>
    <t>Racial Justice</t>
  </si>
  <si>
    <t>Sick &amp; Retired Priests</t>
  </si>
  <si>
    <t>Priests Training Fund</t>
  </si>
  <si>
    <t>Day for Life</t>
  </si>
  <si>
    <t>Growing in Faith</t>
  </si>
  <si>
    <t>Cardinal's Appeal</t>
  </si>
  <si>
    <t>Syria</t>
  </si>
  <si>
    <t>Apostleship of the Sea</t>
  </si>
  <si>
    <t>Crib</t>
  </si>
  <si>
    <t>SPUC</t>
  </si>
  <si>
    <t>The Passage</t>
  </si>
  <si>
    <t>Total Diocesan Charities</t>
  </si>
  <si>
    <t>Total Non-Diocesan Charities</t>
  </si>
  <si>
    <t>Agency for Evangelisation</t>
  </si>
  <si>
    <t>REASON</t>
  </si>
  <si>
    <t>Offertories Loose Plate</t>
  </si>
  <si>
    <t>Tax Refunds</t>
  </si>
  <si>
    <t>Rents &amp; Donations from Parish Club</t>
  </si>
  <si>
    <t>General Donations &amp; Fund Raising</t>
  </si>
  <si>
    <t>Candles, Repository &amp; Papers</t>
  </si>
  <si>
    <t>Board &amp; Lodging</t>
  </si>
  <si>
    <t>Parish Centre Revenue</t>
  </si>
  <si>
    <t>Christmas/Easter Offerings, Stipends, Fees</t>
  </si>
  <si>
    <t>Parish Activities</t>
  </si>
  <si>
    <t>Sale of Assets</t>
  </si>
  <si>
    <t>Insurance Claims</t>
  </si>
  <si>
    <t>Bank Interest</t>
  </si>
  <si>
    <t>EXPENDITURE</t>
  </si>
  <si>
    <t>Travel Expenses</t>
  </si>
  <si>
    <t>Supply Priests</t>
  </si>
  <si>
    <t>Housekeeping</t>
  </si>
  <si>
    <t>Catechetics</t>
  </si>
  <si>
    <t>Heat, Light &amp; Water</t>
  </si>
  <si>
    <t>Council Tax, Insurance &amp; Rates</t>
  </si>
  <si>
    <t>Parish Centre Expenses</t>
  </si>
  <si>
    <t>Office &amp; Administration</t>
  </si>
  <si>
    <t>Mass Stipends Distributed</t>
  </si>
  <si>
    <t>Diocesan Assessment</t>
  </si>
  <si>
    <t>Deanery Expenses</t>
  </si>
  <si>
    <t>Petty Cash</t>
  </si>
  <si>
    <t>SURPLUS/DEFICIT</t>
  </si>
  <si>
    <t>Amount</t>
  </si>
  <si>
    <t>Supplier</t>
  </si>
  <si>
    <t>Description</t>
  </si>
  <si>
    <t>Property Address</t>
  </si>
  <si>
    <t>Rental Period Covered</t>
  </si>
  <si>
    <t>Purpose</t>
  </si>
  <si>
    <t>Text Offerings</t>
  </si>
  <si>
    <t>Account Name</t>
  </si>
  <si>
    <t>Offertories SOs</t>
  </si>
  <si>
    <t>TOTAL EXPENDITURE</t>
  </si>
  <si>
    <t>Grenfell Appeal</t>
  </si>
  <si>
    <t>Missio</t>
  </si>
  <si>
    <t>NON-ASSESSABLE INCOME</t>
  </si>
  <si>
    <t>REPAYMENT AGREEMENT - AMOUNT AND FREQUENCY</t>
  </si>
  <si>
    <t>Finance Committee Chairperson</t>
  </si>
  <si>
    <t>Bank Name</t>
  </si>
  <si>
    <t>Schedule 2: List of Bank Accounts</t>
  </si>
  <si>
    <t>Account Number</t>
  </si>
  <si>
    <t>Sort Code</t>
  </si>
  <si>
    <t>Purpose of Bank Account</t>
  </si>
  <si>
    <t>Current Account</t>
  </si>
  <si>
    <t>Diocesan Charities</t>
  </si>
  <si>
    <r>
      <t xml:space="preserve">Receipts 
</t>
    </r>
    <r>
      <rPr>
        <b/>
        <sz val="8"/>
        <rFont val="Calibri"/>
        <family val="2"/>
        <scheme val="minor"/>
      </rPr>
      <t>(as posted on OPAS)</t>
    </r>
  </si>
  <si>
    <r>
      <t xml:space="preserve">Payments 
</t>
    </r>
    <r>
      <rPr>
        <b/>
        <sz val="8"/>
        <rFont val="Calibri"/>
        <family val="2"/>
        <scheme val="minor"/>
      </rPr>
      <t>(as posted on OPAS)</t>
    </r>
  </si>
  <si>
    <t>Reason(s) for All Outstanding Balance(s)</t>
  </si>
  <si>
    <t>Papal Visit</t>
  </si>
  <si>
    <t>Walsingham Shrine</t>
  </si>
  <si>
    <t>Other 2 ………………..</t>
  </si>
  <si>
    <t>DATE SUBMITTED
BY PARISH</t>
  </si>
  <si>
    <t>DATE RECEIVED
BY PST MEMBER</t>
  </si>
  <si>
    <t>CAFOD</t>
  </si>
  <si>
    <t>Other 5 ………………..</t>
  </si>
  <si>
    <t>Other 6 ………………..</t>
  </si>
  <si>
    <t>Cash counters</t>
  </si>
  <si>
    <t>Extraordinary Ministers of Holy Communion</t>
  </si>
  <si>
    <t>Finance Committee members</t>
  </si>
  <si>
    <t>Flower arrangers</t>
  </si>
  <si>
    <t>Gift Aid clerks</t>
  </si>
  <si>
    <t>Greeters</t>
  </si>
  <si>
    <t>Hospitality (e.g. coffee after Mass)</t>
  </si>
  <si>
    <t>Other administration in the office</t>
  </si>
  <si>
    <t xml:space="preserve">Parish social events organisers and volunteers </t>
  </si>
  <si>
    <t>Presbytery cleaners/cooks/helpers</t>
  </si>
  <si>
    <t>Proclaim teams</t>
  </si>
  <si>
    <t>Readers</t>
  </si>
  <si>
    <t>Sacristans/Sacristy volunteers</t>
  </si>
  <si>
    <t>Trustees</t>
  </si>
  <si>
    <t>Visitors to the sick and housebound</t>
  </si>
  <si>
    <t>Youth workers</t>
  </si>
  <si>
    <t>Other volunteers</t>
  </si>
  <si>
    <t>Safeguarding representatives</t>
  </si>
  <si>
    <t>Schedule 1: Volunteers</t>
  </si>
  <si>
    <t>Gardeners and groundskeepers</t>
  </si>
  <si>
    <t>Church cleaners</t>
  </si>
  <si>
    <t>Schedule 8: Analytical Review</t>
  </si>
  <si>
    <t>RECONCILIATION BASED ON ACTIVITY</t>
  </si>
  <si>
    <t>If you have volunteers in your parish who serve other ministries (i.e. you have non-zero entries for 'Other volunteers'), please tell us what ministries these volunteers serve:</t>
  </si>
  <si>
    <t>Difference</t>
  </si>
  <si>
    <t>% Variance</t>
  </si>
  <si>
    <t>Offertories Envelopes</t>
  </si>
  <si>
    <t>ASSESSABLE INCOME</t>
  </si>
  <si>
    <t>Chaplaincy Income</t>
  </si>
  <si>
    <t>Clergy Stipends</t>
  </si>
  <si>
    <t>Liturgical Expenses</t>
  </si>
  <si>
    <t xml:space="preserve">Non-Clergy Salaries </t>
  </si>
  <si>
    <t>Property Repairs &amp; Renewals
   (as per schedule)</t>
  </si>
  <si>
    <t>Donations/Grants
   (as per schedule)</t>
  </si>
  <si>
    <t>Miscellaneous Expenses
   (as per schedule)</t>
  </si>
  <si>
    <t>Purchase of Fixed Assets
   (as per schedule)</t>
  </si>
  <si>
    <t>Loans Repaid/Made
   (as per schedule)</t>
  </si>
  <si>
    <t>Third Party Payments
   (as per schedule)</t>
  </si>
  <si>
    <t>Third Party Receipts
   (as per schedule)</t>
  </si>
  <si>
    <t>Loans Received
   (as per schedule)</t>
  </si>
  <si>
    <t>TOTAL INCOME</t>
  </si>
  <si>
    <r>
      <rPr>
        <b/>
        <sz val="14"/>
        <rFont val="Calibri"/>
        <family val="2"/>
        <scheme val="minor"/>
      </rPr>
      <t xml:space="preserve">GRAND TOTAL
</t>
    </r>
    <r>
      <rPr>
        <b/>
        <sz val="12"/>
        <rFont val="Calibri"/>
        <family val="2"/>
        <scheme val="minor"/>
      </rPr>
      <t>(Diocesan &amp; Non-Diocesan)</t>
    </r>
  </si>
  <si>
    <t>Received From</t>
  </si>
  <si>
    <t>Paid Out To</t>
  </si>
  <si>
    <t>Date(s)</t>
  </si>
  <si>
    <t>Schedule 3: Loans</t>
  </si>
  <si>
    <t>Fixed Assets</t>
  </si>
  <si>
    <t>Glossary</t>
  </si>
  <si>
    <t>Property Repairs &amp; Renewals</t>
  </si>
  <si>
    <t>New Builds</t>
  </si>
  <si>
    <t>Investment Properties</t>
  </si>
  <si>
    <t>Functional Properties</t>
  </si>
  <si>
    <t>Schedule 5: Third Party Receipts &amp; Payments</t>
  </si>
  <si>
    <t>Musicians (organists, choir members, etc.)</t>
  </si>
  <si>
    <r>
      <t>(C) New Build &amp; Specific Approved Projects</t>
    </r>
    <r>
      <rPr>
        <b/>
        <sz val="6"/>
        <rFont val="Calibri"/>
        <family val="2"/>
        <scheme val="minor"/>
      </rPr>
      <t xml:space="preserve">
</t>
    </r>
    <r>
      <rPr>
        <b/>
        <u/>
        <sz val="12"/>
        <rFont val="Calibri"/>
        <family val="2"/>
        <scheme val="minor"/>
      </rPr>
      <t>See the Glossary for guidance on what to include here</t>
    </r>
  </si>
  <si>
    <r>
      <t xml:space="preserve">A </t>
    </r>
    <r>
      <rPr>
        <b/>
        <sz val="12"/>
        <rFont val="Calibri"/>
        <family val="2"/>
        <scheme val="minor"/>
      </rPr>
      <t>Functional Property</t>
    </r>
    <r>
      <rPr>
        <sz val="12"/>
        <rFont val="Calibri"/>
        <family val="2"/>
        <scheme val="minor"/>
      </rPr>
      <t xml:space="preserve"> is:
  (a) any property primarily used for pastoral purposes.</t>
    </r>
  </si>
  <si>
    <r>
      <t xml:space="preserve">An </t>
    </r>
    <r>
      <rPr>
        <b/>
        <sz val="12"/>
        <rFont val="Calibri"/>
        <family val="2"/>
        <scheme val="minor"/>
      </rPr>
      <t>Investment Property</t>
    </r>
    <r>
      <rPr>
        <sz val="12"/>
        <rFont val="Calibri"/>
        <family val="2"/>
        <scheme val="minor"/>
      </rPr>
      <t xml:space="preserve"> is:
  (a) any property held primarily for investment purposes and not for pastoral purposes.</t>
    </r>
    <r>
      <rPr>
        <sz val="6"/>
        <rFont val="Calibri"/>
        <family val="2"/>
        <scheme val="minor"/>
      </rPr>
      <t/>
    </r>
  </si>
  <si>
    <t>Functional properties include: 
  - churches, presbyteries and parish halls
  - similar buildings owned by the Charity</t>
  </si>
  <si>
    <t>Functional properties can occasionally be used for income-generating purposes, such as renting the parish hall for parties, for nurseries, etc.</t>
  </si>
  <si>
    <t>Income generated by functional properties is not assessed.  Functional property costs and payments must not be offset against or deducted from income before being posted on OPAS.</t>
  </si>
  <si>
    <r>
      <t xml:space="preserve">A </t>
    </r>
    <r>
      <rPr>
        <b/>
        <sz val="12"/>
        <rFont val="Calibri"/>
        <family val="2"/>
        <scheme val="minor"/>
      </rPr>
      <t>Fixed Asset</t>
    </r>
    <r>
      <rPr>
        <sz val="12"/>
        <rFont val="Calibri"/>
        <family val="2"/>
        <scheme val="minor"/>
      </rPr>
      <t xml:space="preserve"> is property, plant and equipment that is:
  (a) </t>
    </r>
    <r>
      <rPr>
        <u/>
        <sz val="12"/>
        <rFont val="Calibri"/>
        <family val="2"/>
        <scheme val="minor"/>
      </rPr>
      <t>held for use</t>
    </r>
    <r>
      <rPr>
        <sz val="12"/>
        <rFont val="Calibri"/>
        <family val="2"/>
        <scheme val="minor"/>
      </rPr>
      <t xml:space="preserve"> in the production or supply of goods or services, or for administrative purposes; and
  (b) expected to be used </t>
    </r>
    <r>
      <rPr>
        <u/>
        <sz val="12"/>
        <rFont val="Calibri"/>
        <family val="2"/>
        <scheme val="minor"/>
      </rPr>
      <t>during more than one accounting period</t>
    </r>
    <r>
      <rPr>
        <sz val="12"/>
        <rFont val="Calibri"/>
        <family val="2"/>
        <scheme val="minor"/>
      </rPr>
      <t>.</t>
    </r>
  </si>
  <si>
    <t>Parts of some items of property, plant and equipment may require replacement at regular intervals (e.g. the roof of a building).  Where the replacement part is expected to provide incremental future benefit, we must add the cost of the replacement part to the value of the existing fixed asset.</t>
  </si>
  <si>
    <t>In practice this means that if work done to property, plant and equipment leaves its condition ‘like for like’ (e.g. money spent on the boiler to make it work properly, but that doesn’t actually extend its life expectancy or enhance its performance), then the work done is a ‘Property Repair and Renewal’ and not a ‘Fixed Asset’ purchase.  If instead we bought a new boiler, or refurbished the old one to make it more energy efficient or to add a few years onto how long it will serve us, the cost is a Fixed Asset.</t>
  </si>
  <si>
    <t>Diocesan accounting policy is for items of furniture, fittings and equipment costing more than £1,000 to be capitalised and depreciated on a straight line basis.</t>
  </si>
  <si>
    <r>
      <t xml:space="preserve">A </t>
    </r>
    <r>
      <rPr>
        <b/>
        <sz val="12"/>
        <rFont val="Calibri"/>
        <family val="2"/>
        <scheme val="minor"/>
      </rPr>
      <t>Property Repair and Renewal</t>
    </r>
    <r>
      <rPr>
        <sz val="12"/>
        <rFont val="Calibri"/>
        <family val="2"/>
        <scheme val="minor"/>
      </rPr>
      <t xml:space="preserve"> is:
  (a) any property, plant or equipment purchased that is not a Fixed Asset; or
  (b) any work done to any property, plant or equipment that does not extend its life expectancy; or
  (c) any work done to any property, plant or equipment that does not enhance its performance.</t>
    </r>
  </si>
  <si>
    <t>All the costs of a new build project, including those of any decoration done or equipment purchased, must be capitalised and depreciated according to the Diocesan accounting policy.</t>
  </si>
  <si>
    <t>Ideally each new build project should be set up on OPAS with a separate cost category so that all the related costs can be allocated to the same category.  Your PST member can help you with this.</t>
  </si>
  <si>
    <t>Typical directions or restrictions include:
  - the construction or purchase of a new asset (e.g. for a specific building fund / project)
  - for a specific type of expenditure (e.g. for the poor of the parish)</t>
  </si>
  <si>
    <r>
      <rPr>
        <b/>
        <sz val="11"/>
        <color theme="1"/>
        <rFont val="Calibri"/>
        <family val="2"/>
        <scheme val="minor"/>
      </rPr>
      <t xml:space="preserve">We have completed </t>
    </r>
    <r>
      <rPr>
        <sz val="11"/>
        <color theme="1"/>
        <rFont val="Calibri"/>
        <family val="2"/>
        <scheme val="minor"/>
      </rPr>
      <t>the Analytical Review schedule, and that explanations have been provided for all significant year-on-year variances ('significant' meaning exceeding 10% (in relative terms) or £500 (in absolute terms)).</t>
    </r>
  </si>
  <si>
    <t>Examples of investment properties include:
  - Properties rented out commercially (houses, flats, shops, car parking locations, etc.)
  - Long-term commercial leases</t>
  </si>
  <si>
    <t>Income (net of agents fees) generated from investment properties is assessed.  Other than agents fees, investment property costs and payments must not be offset against or deducted from income before being posted on OPAS.</t>
  </si>
  <si>
    <t>For example, painting an external wall is just general maintenance and the cost would be a Property Repair and Renewal, but installing insulation that is then painted is an improvement and the cost of both the insulation and the painting would be a Fixed Asset.</t>
  </si>
  <si>
    <t>Agents
Fees (£)</t>
  </si>
  <si>
    <t>Rental
Charged (£)</t>
  </si>
  <si>
    <t>Description/Use
of Property</t>
  </si>
  <si>
    <t>Net Rental Received (£)</t>
  </si>
  <si>
    <t>Savings Rate £</t>
  </si>
  <si>
    <t>Savings Rate %</t>
  </si>
  <si>
    <t>Standing Orders as % of Total Offertory</t>
  </si>
  <si>
    <t>Loose Plate as % of Total Offertory</t>
  </si>
  <si>
    <t>Candles/Repository/Newspapers Surplus %</t>
  </si>
  <si>
    <t>Parish Centre Margin</t>
  </si>
  <si>
    <t>Parish Activity Margin</t>
  </si>
  <si>
    <t>Dependency on Property Income</t>
  </si>
  <si>
    <t>% of Savings Rate covered by Property Income</t>
  </si>
  <si>
    <t>No. of Years of anticipated property costs covered</t>
  </si>
  <si>
    <t>Heat, Light &amp; Water as % of Operational Cost</t>
  </si>
  <si>
    <t>Non Clergy Salaries</t>
  </si>
  <si>
    <t>Office &amp; Administration Costs</t>
  </si>
  <si>
    <t>Operating Income Year-on-Year Growth Rate</t>
  </si>
  <si>
    <t>Operating Cost Year-on-Year Growth Rate</t>
  </si>
  <si>
    <t>Offertory Year-on-Year Growth Rate</t>
  </si>
  <si>
    <t>N/A</t>
  </si>
  <si>
    <t xml:space="preserve">  OFFERTORY</t>
  </si>
  <si>
    <t xml:space="preserve">  SAVINGS</t>
  </si>
  <si>
    <t xml:space="preserve">  MARGINS</t>
  </si>
  <si>
    <t xml:space="preserve">  PROPERTY</t>
  </si>
  <si>
    <t xml:space="preserve">  EXPENSES</t>
  </si>
  <si>
    <t>Rents from Investment Properties (as per schedule)</t>
  </si>
  <si>
    <t>Specific Donations
   (as per schedule)</t>
  </si>
  <si>
    <t>Legacies
   (as per schedule)</t>
  </si>
  <si>
    <t>Sundry Income
   (as per schedule)</t>
  </si>
  <si>
    <t>Provisional Benchmark Metrics</t>
  </si>
  <si>
    <t>NOTE: ALL RESULTS ARE PROVISIONAL (SINCE PARISH FIGURES HAVE NOT YET BEEN REVIEWED BY THE AUDITORS)</t>
  </si>
  <si>
    <t>In practice this means the cost of general maintenance (e.g. cleaning, fixing faults, annual servicing), health and safety, internal decoration, etc.</t>
  </si>
  <si>
    <r>
      <rPr>
        <b/>
        <sz val="11"/>
        <color theme="1"/>
        <rFont val="Calibri"/>
        <family val="2"/>
        <scheme val="minor"/>
      </rPr>
      <t>We have listed</t>
    </r>
    <r>
      <rPr>
        <sz val="11"/>
        <color theme="1"/>
        <rFont val="Calibri"/>
        <family val="2"/>
        <scheme val="minor"/>
      </rPr>
      <t>, by ministry, both the number of volunteers at the parish and the estimated number of hours that these volunteers give to the parish each month.</t>
    </r>
  </si>
  <si>
    <t>Lenten Alms</t>
  </si>
  <si>
    <t>Safeguarding Officer</t>
  </si>
  <si>
    <t>(A) Legacies INCOME</t>
  </si>
  <si>
    <t>TOTAL SURPLUS/DEFICIT</t>
  </si>
  <si>
    <t>Altar servers : MCs</t>
  </si>
  <si>
    <t>Altar servers : non-MCs</t>
  </si>
  <si>
    <t>Maintenance (coordinators, odd-job people, etc.)</t>
  </si>
  <si>
    <t>Catechists (incl. for children's liturgy)</t>
  </si>
  <si>
    <t>Caritas/Social Justice volunteers
(e.g. night shelters, food banks, soup kitchens, etc.)</t>
  </si>
  <si>
    <t>Other parish committees</t>
  </si>
  <si>
    <t>Eucharistic Adoration organisers and volunteers</t>
  </si>
  <si>
    <r>
      <t xml:space="preserve">LOAN ACCOUNTS </t>
    </r>
    <r>
      <rPr>
        <b/>
        <u/>
        <sz val="16"/>
        <rFont val="Calibri"/>
        <family val="2"/>
        <scheme val="minor"/>
      </rPr>
      <t>MUST NOT</t>
    </r>
    <r>
      <rPr>
        <b/>
        <sz val="16"/>
        <rFont val="Calibri"/>
        <family val="2"/>
        <scheme val="minor"/>
      </rPr>
      <t xml:space="preserve"> BE PROCESSED ON OPAS</t>
    </r>
  </si>
  <si>
    <t>Schedule 4: Property</t>
  </si>
  <si>
    <t>(A) INVESTMENT PROPERTIES</t>
  </si>
  <si>
    <t>(B) FUNCTIONAL PROPERTIES</t>
  </si>
  <si>
    <t>TOTALS</t>
  </si>
  <si>
    <t xml:space="preserve">TOTALS  </t>
  </si>
  <si>
    <t>(B) Donations INCOME for Restricted Purposes</t>
  </si>
  <si>
    <t>(D) Donations &amp; Grants PAYMENTS</t>
  </si>
  <si>
    <t>TOTAL ASSESSABLE INCOME</t>
  </si>
  <si>
    <t>TOTAL NON-ASSESSABLE INCOME</t>
  </si>
  <si>
    <t>Rents from Functional Properties (as per schedule)</t>
  </si>
  <si>
    <r>
      <t>(A) Property Repairs &amp; Renewals PAYMENTS</t>
    </r>
    <r>
      <rPr>
        <b/>
        <sz val="6"/>
        <rFont val="Calibri"/>
        <family val="2"/>
        <scheme val="minor"/>
      </rPr>
      <t xml:space="preserve">
</t>
    </r>
    <r>
      <rPr>
        <b/>
        <u/>
        <sz val="12"/>
        <rFont val="Calibri"/>
        <family val="2"/>
        <scheme val="minor"/>
      </rPr>
      <t>See the Glossary for guidance on what to include here</t>
    </r>
  </si>
  <si>
    <r>
      <t>(B) Fixed Assets PAYMENTS</t>
    </r>
    <r>
      <rPr>
        <b/>
        <sz val="6"/>
        <rFont val="Calibri"/>
        <family val="2"/>
        <scheme val="minor"/>
      </rPr>
      <t xml:space="preserve">
</t>
    </r>
    <r>
      <rPr>
        <b/>
        <u/>
        <sz val="12"/>
        <rFont val="Calibri"/>
        <family val="2"/>
        <scheme val="minor"/>
      </rPr>
      <t>See the Glossary for guidance on what to include here</t>
    </r>
  </si>
  <si>
    <r>
      <t xml:space="preserve">INSTRUCTIONS
</t>
    </r>
    <r>
      <rPr>
        <sz val="11"/>
        <rFont val="Calibri"/>
        <family val="2"/>
        <scheme val="minor"/>
      </rPr>
      <t xml:space="preserve">   1) Scan the invoices for </t>
    </r>
    <r>
      <rPr>
        <u/>
        <sz val="11"/>
        <rFont val="Calibri"/>
        <family val="2"/>
        <scheme val="minor"/>
      </rPr>
      <t>ALL asset purchases over £1,000</t>
    </r>
    <r>
      <rPr>
        <sz val="11"/>
        <rFont val="Calibri"/>
        <family val="2"/>
        <scheme val="minor"/>
      </rPr>
      <t xml:space="preserve"> and ensure you submit them together with the AFR as these are required by
        the external auditors</t>
    </r>
  </si>
  <si>
    <t>Other Accounts</t>
  </si>
  <si>
    <t>Gift Aid Coordinator</t>
  </si>
  <si>
    <t>CHECK : DOES (A) = (B) ?</t>
  </si>
  <si>
    <t>Bookkeeper/Administrator</t>
  </si>
  <si>
    <r>
      <rPr>
        <b/>
        <sz val="11"/>
        <color theme="1"/>
        <rFont val="Calibri"/>
        <family val="2"/>
        <scheme val="minor"/>
      </rPr>
      <t xml:space="preserve">We have completed </t>
    </r>
    <r>
      <rPr>
        <sz val="11"/>
        <color theme="1"/>
        <rFont val="Calibri"/>
        <family val="2"/>
        <scheme val="minor"/>
      </rPr>
      <t>the Property schedule and made sure that all rents received have been recorded in the correct OPAS category without first deducting/offsetting any associated costs other than agents fees.</t>
    </r>
  </si>
  <si>
    <t>Donations for Restricted Purposes</t>
  </si>
  <si>
    <r>
      <t xml:space="preserve">A </t>
    </r>
    <r>
      <rPr>
        <b/>
        <sz val="12"/>
        <rFont val="Calibri"/>
        <family val="2"/>
        <scheme val="minor"/>
      </rPr>
      <t>Donation for Restricted Purposes</t>
    </r>
    <r>
      <rPr>
        <sz val="12"/>
        <rFont val="Calibri"/>
        <family val="2"/>
        <scheme val="minor"/>
      </rPr>
      <t xml:space="preserve"> is:
  (a) a donation given by a donor with an express, specific direction or restriction as to its use.</t>
    </r>
  </si>
  <si>
    <t>Use of the donation must meet the conditions specified by the donor - i.e. donations for restricted purposes cannot be used for any purpose or expenditure other than that specified by the donor.</t>
  </si>
  <si>
    <t>TOTAL</t>
  </si>
  <si>
    <t xml:space="preserve"> TOTAL FROM OPAS</t>
  </si>
  <si>
    <t xml:space="preserve"> TOTALS AGREE WITH OPAS</t>
  </si>
  <si>
    <t>(C) Sundry INCOME</t>
  </si>
  <si>
    <t>(only items which cannot be categorised elsewhere should be processed to this category)</t>
  </si>
  <si>
    <t>(E) Sundry Miscellaneous PAYMENTS</t>
  </si>
  <si>
    <t>Schedule 6 (INCOME): Legacies, Donations for Restricted Purposes, Sundry</t>
  </si>
  <si>
    <t>Schedule 6 (PAYMENTS): Donations &amp; Grants, Sundry Miscellaneous</t>
  </si>
  <si>
    <r>
      <rPr>
        <b/>
        <sz val="11"/>
        <color theme="1"/>
        <rFont val="Calibri"/>
        <family val="2"/>
        <scheme val="minor"/>
      </rPr>
      <t xml:space="preserve">We have listed </t>
    </r>
    <r>
      <rPr>
        <sz val="11"/>
        <color theme="1"/>
        <rFont val="Calibri"/>
        <family val="2"/>
        <scheme val="minor"/>
      </rPr>
      <t>all Legacies, Donations for Restricted Puposes and Sundry Income received by the parish, that we have listed all Donations, Grants and Sundry Miscellaneous Expenses paid by the parish, and that all supporting documentation has been scanned and is being submitted together with this annual financial return.</t>
    </r>
  </si>
  <si>
    <r>
      <rPr>
        <b/>
        <sz val="11"/>
        <color theme="1"/>
        <rFont val="Calibri"/>
        <family val="2"/>
        <scheme val="minor"/>
      </rPr>
      <t xml:space="preserve">We have completed </t>
    </r>
    <r>
      <rPr>
        <sz val="11"/>
        <color theme="1"/>
        <rFont val="Calibri"/>
        <family val="2"/>
        <scheme val="minor"/>
      </rPr>
      <t>the Assets &amp; Property Repairs and Renewals schedule, that all transactions have been recorded in the correct OPAS categories with notes for ALL transactions, and that ALL supporting invoices for assets over £1k and for Property Repairs &amp; Renewals over £5k have been scanned and are being submitted together with this annual financial return.</t>
    </r>
  </si>
  <si>
    <t>Balance as of 31.12.18
(per bank statement)</t>
  </si>
  <si>
    <t>Total Estimated
Volunteer Hours
per Month</t>
  </si>
  <si>
    <r>
      <t xml:space="preserve">INSTRUCTIONS
</t>
    </r>
    <r>
      <rPr>
        <sz val="11"/>
        <rFont val="Calibri"/>
        <family val="2"/>
        <scheme val="minor"/>
      </rPr>
      <t xml:space="preserve">   1) Complete </t>
    </r>
    <r>
      <rPr>
        <u/>
        <sz val="11"/>
        <rFont val="Calibri"/>
        <family val="2"/>
        <scheme val="minor"/>
      </rPr>
      <t>Column B</t>
    </r>
    <r>
      <rPr>
        <sz val="11"/>
        <rFont val="Calibri"/>
        <family val="2"/>
        <scheme val="minor"/>
      </rPr>
      <t xml:space="preserve"> with the number of volunteers you have in your parish who serve in each of the listed ministries
   2) Complete </t>
    </r>
    <r>
      <rPr>
        <u/>
        <sz val="11"/>
        <rFont val="Calibri"/>
        <family val="2"/>
        <scheme val="minor"/>
      </rPr>
      <t>Column C</t>
    </r>
    <r>
      <rPr>
        <sz val="11"/>
        <rFont val="Calibri"/>
        <family val="2"/>
        <scheme val="minor"/>
      </rPr>
      <t xml:space="preserve"> with the total estimated hours (per month) given by volunteers in each of the listed ministries
   3) Column D will automatically calculate the estimated hours (per volunteer, per month) for each of the listed ministries
</t>
    </r>
    <r>
      <rPr>
        <b/>
        <sz val="11"/>
        <rFont val="Calibri"/>
        <family val="2"/>
        <scheme val="minor"/>
      </rPr>
      <t>NOTE: If a volunteer serves in more than one ministry (e.g. Catechist, Greeter and Reader), please include him/her in all of them</t>
    </r>
  </si>
  <si>
    <r>
      <t xml:space="preserve">LIST </t>
    </r>
    <r>
      <rPr>
        <b/>
        <u/>
        <sz val="16"/>
        <rFont val="Calibri"/>
        <family val="2"/>
        <scheme val="minor"/>
      </rPr>
      <t>ALL</t>
    </r>
    <r>
      <rPr>
        <b/>
        <sz val="16"/>
        <rFont val="Calibri"/>
        <family val="2"/>
        <scheme val="minor"/>
      </rPr>
      <t xml:space="preserve"> BANK ACCOUNTS, INCLUDING FOR ANY PARISH CLUBS (SUCH AS 200 CLUB, ETC.)</t>
    </r>
  </si>
  <si>
    <r>
      <t xml:space="preserve">INSTRUCTIONS
</t>
    </r>
    <r>
      <rPr>
        <sz val="11"/>
        <rFont val="Calibri"/>
        <family val="2"/>
        <scheme val="minor"/>
      </rPr>
      <t xml:space="preserve">   1) List only amounts that have been collected on behalf of other, separate charities
   2) </t>
    </r>
    <r>
      <rPr>
        <u/>
        <sz val="11"/>
        <rFont val="Calibri"/>
        <family val="2"/>
        <scheme val="minor"/>
      </rPr>
      <t>DO NOT</t>
    </r>
    <r>
      <rPr>
        <sz val="11"/>
        <rFont val="Calibri"/>
        <family val="2"/>
        <scheme val="minor"/>
      </rPr>
      <t xml:space="preserve"> include any transactions that are not for a separate charity (these must be moved to the relevant OPAS category)
   3) </t>
    </r>
    <r>
      <rPr>
        <u/>
        <sz val="11"/>
        <rFont val="Calibri"/>
        <family val="2"/>
        <scheme val="minor"/>
      </rPr>
      <t>DO NOT</t>
    </r>
    <r>
      <rPr>
        <sz val="11"/>
        <rFont val="Calibri"/>
        <family val="2"/>
        <scheme val="minor"/>
      </rPr>
      <t xml:space="preserve"> include any monies added to the collection to 'top up' the amount paid to the charity (these are Donations)
   4) The receipts and the payments for each charity </t>
    </r>
    <r>
      <rPr>
        <u/>
        <sz val="11"/>
        <rFont val="Calibri"/>
        <family val="2"/>
        <scheme val="minor"/>
      </rPr>
      <t>MUST</t>
    </r>
    <r>
      <rPr>
        <sz val="11"/>
        <rFont val="Calibri"/>
        <family val="2"/>
        <scheme val="minor"/>
      </rPr>
      <t xml:space="preserve"> agree with the totals on OPAS (use a Sub-category Report to check)
   5) The total receipts and total payments </t>
    </r>
    <r>
      <rPr>
        <u/>
        <sz val="11"/>
        <rFont val="Calibri"/>
        <family val="2"/>
        <scheme val="minor"/>
      </rPr>
      <t>MUST</t>
    </r>
    <r>
      <rPr>
        <sz val="11"/>
        <rFont val="Calibri"/>
        <family val="2"/>
        <scheme val="minor"/>
      </rPr>
      <t xml:space="preserve"> agree with the totals on OPAS (use a Receipts and Payments Report to check) </t>
    </r>
  </si>
  <si>
    <t>Non-Diocesan Charities</t>
  </si>
  <si>
    <r>
      <t xml:space="preserve">INSTRUCTIONS
</t>
    </r>
    <r>
      <rPr>
        <sz val="11"/>
        <rFont val="Calibri"/>
        <family val="2"/>
        <scheme val="minor"/>
      </rPr>
      <t xml:space="preserve">   1) Please ensure that you have updated the </t>
    </r>
    <r>
      <rPr>
        <u/>
        <sz val="11"/>
        <rFont val="Calibri"/>
        <family val="2"/>
        <scheme val="minor"/>
      </rPr>
      <t>transaction notes</t>
    </r>
    <r>
      <rPr>
        <sz val="11"/>
        <rFont val="Calibri"/>
        <family val="2"/>
        <scheme val="minor"/>
      </rPr>
      <t xml:space="preserve"> section on OPAS for </t>
    </r>
    <r>
      <rPr>
        <u/>
        <sz val="11"/>
        <rFont val="Calibri"/>
        <family val="2"/>
        <scheme val="minor"/>
      </rPr>
      <t>ALL</t>
    </r>
    <r>
      <rPr>
        <sz val="11"/>
        <rFont val="Calibri"/>
        <family val="2"/>
        <scheme val="minor"/>
      </rPr>
      <t xml:space="preserve"> payments 
   2) Read the Glossary for guidance on what is a Property Repair &amp; Renewal, a Fixed Asset or a New Build / Specific Approved Project
   3) Where you have multiple payments to the same person, please aggregate the transactions
</t>
    </r>
    <r>
      <rPr>
        <b/>
        <sz val="11"/>
        <rFont val="Calibri"/>
        <family val="2"/>
        <scheme val="minor"/>
      </rPr>
      <t>NOTE: Costs for investment properties should be included here</t>
    </r>
  </si>
  <si>
    <r>
      <t xml:space="preserve">INSTRUCTIONS
</t>
    </r>
    <r>
      <rPr>
        <sz val="11"/>
        <rFont val="Calibri"/>
        <family val="2"/>
        <scheme val="minor"/>
      </rPr>
      <t xml:space="preserve">   1) List </t>
    </r>
    <r>
      <rPr>
        <u/>
        <sz val="11"/>
        <rFont val="Calibri"/>
        <family val="2"/>
        <scheme val="minor"/>
      </rPr>
      <t>ALL</t>
    </r>
    <r>
      <rPr>
        <sz val="11"/>
        <rFont val="Calibri"/>
        <family val="2"/>
        <scheme val="minor"/>
      </rPr>
      <t xml:space="preserve"> investment properties and </t>
    </r>
    <r>
      <rPr>
        <u/>
        <sz val="11"/>
        <rFont val="Calibri"/>
        <family val="2"/>
        <scheme val="minor"/>
      </rPr>
      <t>ALL</t>
    </r>
    <r>
      <rPr>
        <sz val="11"/>
        <rFont val="Calibri"/>
        <family val="2"/>
        <scheme val="minor"/>
      </rPr>
      <t xml:space="preserve"> functional properties associated with the parish
   2) Complete </t>
    </r>
    <r>
      <rPr>
        <u/>
        <sz val="11"/>
        <rFont val="Calibri"/>
        <family val="2"/>
        <scheme val="minor"/>
      </rPr>
      <t>Column D</t>
    </r>
    <r>
      <rPr>
        <sz val="11"/>
        <rFont val="Calibri"/>
        <family val="2"/>
        <scheme val="minor"/>
      </rPr>
      <t xml:space="preserve"> with the amount of the Rental before any Agents Fees were offset/deducted
   3) Complete </t>
    </r>
    <r>
      <rPr>
        <u/>
        <sz val="11"/>
        <rFont val="Calibri"/>
        <family val="2"/>
        <scheme val="minor"/>
      </rPr>
      <t>Column E</t>
    </r>
    <r>
      <rPr>
        <sz val="11"/>
        <rFont val="Calibri"/>
        <family val="2"/>
        <scheme val="minor"/>
      </rPr>
      <t xml:space="preserve"> with the amount of any Agents Fees that were offset/deducted from the Rental before it was received
   4) Costs other than Agents Fees </t>
    </r>
    <r>
      <rPr>
        <u/>
        <sz val="11"/>
        <rFont val="Calibri"/>
        <family val="2"/>
        <scheme val="minor"/>
      </rPr>
      <t>MUST</t>
    </r>
    <r>
      <rPr>
        <sz val="11"/>
        <rFont val="Calibri"/>
        <family val="2"/>
        <scheme val="minor"/>
      </rPr>
      <t xml:space="preserve"> be posted on OPAS to a Property Repairs &amp; Maintenance category
</t>
    </r>
    <r>
      <rPr>
        <b/>
        <sz val="11"/>
        <rFont val="Calibri"/>
        <family val="2"/>
        <scheme val="minor"/>
      </rPr>
      <t>NOTE:  Only the Net Rental Received from Investment Properties is included in Assessable Income, so it will benefit the parish to break out any Agents Fees.  Please ask your PST member for advice and put notes on OPAS to avoid queries.</t>
    </r>
  </si>
  <si>
    <t>GRAND TOTALS FROM OPAS</t>
  </si>
  <si>
    <t>TOTAL FROM OPAS</t>
  </si>
  <si>
    <t>ANNUAL FINANCIAL RETURN FOR THE YEAR ENDED 31 DECEMBER 2019</t>
  </si>
  <si>
    <r>
      <rPr>
        <b/>
        <sz val="11"/>
        <color theme="1"/>
        <rFont val="Calibri"/>
        <family val="2"/>
        <scheme val="minor"/>
      </rPr>
      <t>We have examined</t>
    </r>
    <r>
      <rPr>
        <sz val="11"/>
        <color theme="1"/>
        <rFont val="Calibri"/>
        <family val="2"/>
        <scheme val="minor"/>
      </rPr>
      <t xml:space="preserve"> a sub-category activity report covering the period from 01.01.19 to 31.12.19, that all transactions have been recorded in the correct OPAS categories, that notes have been included against individual transactions where further explanation is necessary, and that a hard copy of this annual financial return (including this declaration) has been printed out and will be retained by the parish in a secure location for at least six years.</t>
    </r>
  </si>
  <si>
    <r>
      <rPr>
        <b/>
        <sz val="11"/>
        <color theme="1"/>
        <rFont val="Calibri"/>
        <family val="2"/>
        <scheme val="minor"/>
      </rPr>
      <t xml:space="preserve">We have listed </t>
    </r>
    <r>
      <rPr>
        <sz val="11"/>
        <color theme="1"/>
        <rFont val="Calibri"/>
        <family val="2"/>
        <scheme val="minor"/>
      </rPr>
      <t>all bank accounts connected to the parish, including all separate accounts for clubs, activities, etc., and that scanned copies of the pages of the bank statements showing the bank account balances as of 31.12.18 and as of 31.12.19 for all the accounts listed are being submitted together with this annual financial return.</t>
    </r>
  </si>
  <si>
    <r>
      <rPr>
        <b/>
        <sz val="11"/>
        <color theme="1"/>
        <rFont val="Calibri"/>
        <family val="2"/>
        <scheme val="minor"/>
      </rPr>
      <t xml:space="preserve">We have completed </t>
    </r>
    <r>
      <rPr>
        <sz val="11"/>
        <color theme="1"/>
        <rFont val="Calibri"/>
        <family val="2"/>
        <scheme val="minor"/>
      </rPr>
      <t>the Loans schedule, and (if the parish has a loan) that scanned copies of the loan statements showing the loan account balances as of 31.12.18 and as of 31.12.19 are being submitted together with this annual financial return.</t>
    </r>
  </si>
  <si>
    <r>
      <rPr>
        <b/>
        <sz val="11"/>
        <color theme="1"/>
        <rFont val="Calibri"/>
        <family val="2"/>
        <scheme val="minor"/>
      </rPr>
      <t xml:space="preserve">We have completed </t>
    </r>
    <r>
      <rPr>
        <sz val="11"/>
        <color theme="1"/>
        <rFont val="Calibri"/>
        <family val="2"/>
        <scheme val="minor"/>
      </rPr>
      <t xml:space="preserve">the Third Party schedule for all collections taken by the parish on behalf of other registered charities, that these collections either have been or will be paid in full to the relevant charities, that any additional (extra) donations made by the parish to the charities have been recorded in OPAS in the Donations category and not in the Third Party category, that all Third Party closing balances given on the 2018 annual financial return have been brought forward as opening balances in this 2019 annual financial return, and that explanations have been provided for any outstanding balances as at 31.12.19.
</t>
    </r>
  </si>
  <si>
    <r>
      <rPr>
        <b/>
        <sz val="11"/>
        <color theme="1"/>
        <rFont val="Calibri"/>
        <family val="2"/>
        <scheme val="minor"/>
      </rPr>
      <t>We have reconciled</t>
    </r>
    <r>
      <rPr>
        <sz val="11"/>
        <color theme="1"/>
        <rFont val="Calibri"/>
        <family val="2"/>
        <scheme val="minor"/>
      </rPr>
      <t xml:space="preserve"> all the accounts on OPAS, including any loans and petty cash, to the bank statement(s) as at 31.12.19, that a scanned copy of the relevant page(s) of the bank statement(s) and bank reconciliation report(s) are being submitted together with this annual financial return, that all cheques dated prior to 01.07.19 have been written back to the correct OPAS category, and that all standing orders dated prior to 01.12.19 have been cleared.
</t>
    </r>
  </si>
  <si>
    <t>Balance as of 31.12.19
(per bank statement)</t>
  </si>
  <si>
    <r>
      <t xml:space="preserve">INSTRUCTIONS
</t>
    </r>
    <r>
      <rPr>
        <sz val="11"/>
        <rFont val="Calibri"/>
        <family val="2"/>
        <scheme val="minor"/>
      </rPr>
      <t xml:space="preserve">   1) Only complete this schedule if your parish has an outstanding loan
   2) Scan the loan statement(s) showing the loan balance (if any) as of 31.12.18 and ensure you submit them together with the AFR
   3) Scan the loan statement(s) showing the loan balance (if any) as of 31.12.19 and ensure you submit them together with the AFR</t>
    </r>
  </si>
  <si>
    <r>
      <t xml:space="preserve">OPENING LOAN BALANCE
</t>
    </r>
    <r>
      <rPr>
        <b/>
        <sz val="10"/>
        <rFont val="Calibri"/>
        <family val="2"/>
        <scheme val="minor"/>
      </rPr>
      <t xml:space="preserve">   (per HSBC Loan Account Statement as of 31.12.18)</t>
    </r>
  </si>
  <si>
    <r>
      <rPr>
        <b/>
        <sz val="14"/>
        <rFont val="Calibri"/>
        <family val="2"/>
        <scheme val="minor"/>
      </rPr>
      <t>LOAN RECEIVED IN 2019</t>
    </r>
    <r>
      <rPr>
        <sz val="10"/>
        <rFont val="Calibri"/>
        <family val="2"/>
        <scheme val="minor"/>
      </rPr>
      <t xml:space="preserve">
</t>
    </r>
    <r>
      <rPr>
        <b/>
        <sz val="10"/>
        <rFont val="Calibri"/>
        <family val="2"/>
        <scheme val="minor"/>
      </rPr>
      <t xml:space="preserve">   (per OPAS Receipts and Payments Report)</t>
    </r>
  </si>
  <si>
    <r>
      <rPr>
        <b/>
        <sz val="14"/>
        <rFont val="Calibri"/>
        <family val="2"/>
        <scheme val="minor"/>
      </rPr>
      <t>LOAN REPAID IN 2019</t>
    </r>
    <r>
      <rPr>
        <sz val="10"/>
        <rFont val="Calibri"/>
        <family val="2"/>
        <scheme val="minor"/>
      </rPr>
      <t xml:space="preserve">
</t>
    </r>
    <r>
      <rPr>
        <b/>
        <sz val="10"/>
        <rFont val="Calibri"/>
        <family val="2"/>
        <scheme val="minor"/>
      </rPr>
      <t xml:space="preserve">   (per OPAS Receipts and Payments Report)</t>
    </r>
  </si>
  <si>
    <t>CLOSING LOAN BALANCE AS OF 31.12.19</t>
  </si>
  <si>
    <t>LOAN BALANCE PER HSBC LOAN ACCOUNT STATEMENT 31.12.19</t>
  </si>
  <si>
    <t>Closing Balance as of 31.12.18</t>
  </si>
  <si>
    <t>Closing
Balance as of 31.12.19</t>
  </si>
  <si>
    <r>
      <t xml:space="preserve">INSTRUCTIONS
</t>
    </r>
    <r>
      <rPr>
        <sz val="11"/>
        <rFont val="Calibri"/>
        <family val="2"/>
        <scheme val="minor"/>
      </rPr>
      <t xml:space="preserve">   1) </t>
    </r>
    <r>
      <rPr>
        <u/>
        <sz val="11"/>
        <rFont val="Calibri"/>
        <family val="2"/>
        <scheme val="minor"/>
      </rPr>
      <t>ALL</t>
    </r>
    <r>
      <rPr>
        <sz val="11"/>
        <rFont val="Calibri"/>
        <family val="2"/>
        <scheme val="minor"/>
      </rPr>
      <t xml:space="preserve"> income and expenditure figures MUST agree with the totals on OPAS (run a Compare Year on Year Report to find them)
   2) Explain the reason(s) behind </t>
    </r>
    <r>
      <rPr>
        <u/>
        <sz val="11"/>
        <rFont val="Calibri"/>
        <family val="2"/>
        <scheme val="minor"/>
      </rPr>
      <t>ALL</t>
    </r>
    <r>
      <rPr>
        <sz val="11"/>
        <rFont val="Calibri"/>
        <family val="2"/>
        <scheme val="minor"/>
      </rPr>
      <t xml:space="preserve"> significant variances (significant means over 10% or over £500)
          (i.e. complete all the yellow cells that appear in Column F when you have entered figures in Columns B &amp; C)</t>
    </r>
  </si>
  <si>
    <r>
      <rPr>
        <b/>
        <sz val="11"/>
        <rFont val="Calibri"/>
        <family val="2"/>
        <scheme val="minor"/>
      </rPr>
      <t>INSTRUCTIONS</t>
    </r>
    <r>
      <rPr>
        <sz val="11"/>
        <rFont val="Calibri"/>
        <family val="2"/>
        <scheme val="minor"/>
      </rPr>
      <t xml:space="preserve">
   1) Each 'Opening Balance on OPAS @ 01.01.19' must be the corresponding 'Reconciled Bank Balance @ 31.12.18' from last year's AFR
          i.e. each opening balance should agree with your Bank Reconciliation Report on OPAS as at 31.12.18
   2) Fill in the Total Receipts and Total Payments (use the Compare Year on Year Report you ran for 'Schedule 8: Analytical Review')
   3) For each account, enter a closing balance as of 31.12.19 based on the relevant Bank Reconciliation Report as at 31.12.19
</t>
    </r>
    <r>
      <rPr>
        <b/>
        <sz val="12"/>
        <rFont val="Calibri"/>
        <family val="2"/>
        <scheme val="minor"/>
      </rPr>
      <t xml:space="preserve">NOTE: </t>
    </r>
    <r>
      <rPr>
        <b/>
        <u/>
        <sz val="12"/>
        <rFont val="Calibri"/>
        <family val="2"/>
        <scheme val="minor"/>
      </rPr>
      <t>DO NOT LIST THE BANK STATEMENT BALANCES</t>
    </r>
  </si>
  <si>
    <t>OPENING BALANCES ON OPAS @ 01.01.19</t>
  </si>
  <si>
    <t>BALANCE ON OPAS @ 01.01.19</t>
  </si>
  <si>
    <t>ADD TOTAL RECEIPTS 2019</t>
  </si>
  <si>
    <t>LESS TOTAL PAYMENTS 2019</t>
  </si>
  <si>
    <t>(A) CLOSING BALANCE ON OPAS @ 31.12.19</t>
  </si>
  <si>
    <t>CLOSING BALANCES ON OPAS @ 31.12.19</t>
  </si>
  <si>
    <t>(B) RECONCILED BANK BALANCE @ 31.12.19</t>
  </si>
  <si>
    <t>PETTY CASH RECONCILATION @ 31.12.19</t>
  </si>
  <si>
    <t>(A) PETTY CASH FLOAT @ 31.12.19</t>
  </si>
  <si>
    <t>(B) CLOSING BALANCE ON OPAS @ 31.12.19</t>
  </si>
  <si>
    <t>Total Cash in the Petty Cash Tin</t>
  </si>
  <si>
    <t>Total Receipts in the Petty Cash Tin</t>
  </si>
  <si>
    <r>
      <rPr>
        <b/>
        <sz val="11"/>
        <rFont val="Calibri"/>
        <family val="2"/>
        <scheme val="minor"/>
      </rPr>
      <t>INSTRUCTIONS</t>
    </r>
    <r>
      <rPr>
        <sz val="11"/>
        <rFont val="Calibri"/>
        <family val="2"/>
        <scheme val="minor"/>
      </rPr>
      <t xml:space="preserve">
   1) The Petty Cash Float MUST agree with the balance for the Petty Cash account on OPAS
   2) The Total Cash plus the Total Receipts plus the Total IOU's MUST add up to the Petty Cash Float
          (If you give out round sums for immediate expenditure, put an IOU in the tin until the change and receipt(s) are brought back)
   3) Contact your Parish Support Team member as soon as possible if this is not the case
</t>
    </r>
    <r>
      <rPr>
        <b/>
        <sz val="12"/>
        <rFont val="Calibri"/>
        <family val="2"/>
        <scheme val="minor"/>
      </rPr>
      <t xml:space="preserve">NOTE: </t>
    </r>
    <r>
      <rPr>
        <b/>
        <u/>
        <sz val="12"/>
        <rFont val="Calibri"/>
        <family val="2"/>
        <scheme val="minor"/>
      </rPr>
      <t>THE PETTY CASH TIN SHOULD BE RECONCILED EVERY TIME IT IS REIMBURSED</t>
    </r>
  </si>
  <si>
    <t>RCDOW EMAIL ADDRESS</t>
  </si>
  <si>
    <t>Bookkeepers (only those who are not paid)</t>
  </si>
  <si>
    <t>Ushers/cash collectors (at Mass)</t>
  </si>
  <si>
    <t>Parish Pastoral Council members</t>
  </si>
  <si>
    <t>Health &amp; Safety (e.g. fire wardens, first aiders, CCTV, etc.)</t>
  </si>
  <si>
    <t>Number of Individuals Volunteering</t>
  </si>
  <si>
    <t>Number of
Volunteer Roles</t>
  </si>
  <si>
    <t>Ministry/Role</t>
  </si>
  <si>
    <t xml:space="preserve"> NOTE: unlikely to equal Total Roles (above)</t>
  </si>
  <si>
    <t>Estimated Hours
per Volunteer Role
per Month</t>
  </si>
  <si>
    <t>Schedule 9: Petty Cash Reconciliation</t>
  </si>
  <si>
    <t>Schedule 10: Year-End Reconciliation</t>
  </si>
  <si>
    <r>
      <t xml:space="preserve">INSTRUCTIONS
</t>
    </r>
    <r>
      <rPr>
        <sz val="11"/>
        <rFont val="Calibri"/>
        <family val="2"/>
        <scheme val="minor"/>
      </rPr>
      <t xml:space="preserve">   1) </t>
    </r>
    <r>
      <rPr>
        <u/>
        <sz val="11"/>
        <rFont val="Calibri"/>
        <family val="2"/>
        <scheme val="minor"/>
      </rPr>
      <t>ALL</t>
    </r>
    <r>
      <rPr>
        <sz val="11"/>
        <rFont val="Calibri"/>
        <family val="2"/>
        <scheme val="minor"/>
      </rPr>
      <t xml:space="preserve"> totals should be extracted from OPAS and notes should be provided in OPAS to avoid queries
   2) Scan </t>
    </r>
    <r>
      <rPr>
        <u/>
        <sz val="11"/>
        <rFont val="Calibri"/>
        <family val="2"/>
        <scheme val="minor"/>
      </rPr>
      <t>ALL</t>
    </r>
    <r>
      <rPr>
        <sz val="11"/>
        <rFont val="Calibri"/>
        <family val="2"/>
        <scheme val="minor"/>
      </rPr>
      <t xml:space="preserve"> legacy correspondence, including letters from solicitors, and ensure you submit it together with the AFR
          (We need to demonstrate that we have used the donation in accordance with the donor's instructions)
   3) Scan donor correspondence for </t>
    </r>
    <r>
      <rPr>
        <u/>
        <sz val="11"/>
        <rFont val="Calibri"/>
        <family val="2"/>
        <scheme val="minor"/>
      </rPr>
      <t>ALL restricted donations exceeding £500</t>
    </r>
    <r>
      <rPr>
        <sz val="11"/>
        <rFont val="Calibri"/>
        <family val="2"/>
        <scheme val="minor"/>
      </rPr>
      <t xml:space="preserve">, and ensure you submit it together with the AFR
   4) Where you have multiple receipts from the same person, please aggregate the transactions
</t>
    </r>
    <r>
      <rPr>
        <b/>
        <sz val="11"/>
        <rFont val="Calibri"/>
        <family val="2"/>
        <scheme val="minor"/>
      </rPr>
      <t>NOTE: Sundry INCOME should only include receipts that cannot be categorised elsewhere</t>
    </r>
  </si>
  <si>
    <r>
      <t xml:space="preserve">INSTRUCTIONS
</t>
    </r>
    <r>
      <rPr>
        <sz val="11"/>
        <rFont val="Calibri"/>
        <family val="2"/>
        <scheme val="minor"/>
      </rPr>
      <t xml:space="preserve">   1) </t>
    </r>
    <r>
      <rPr>
        <u/>
        <sz val="11"/>
        <rFont val="Calibri"/>
        <family val="2"/>
        <scheme val="minor"/>
      </rPr>
      <t>ALL</t>
    </r>
    <r>
      <rPr>
        <sz val="11"/>
        <rFont val="Calibri"/>
        <family val="2"/>
        <scheme val="minor"/>
      </rPr>
      <t xml:space="preserve"> totals should be extracted from OPAS and notes should be provided in OPAS to avoid queries
   2) Where you have multiple payments to the same person, please aggregate the transactions
</t>
    </r>
    <r>
      <rPr>
        <b/>
        <sz val="11"/>
        <rFont val="Calibri"/>
        <family val="2"/>
        <scheme val="minor"/>
      </rPr>
      <t>NOTE: Sundry Miscellaneous PAYMENTS should only include expenditure that cannot be categorised elsewhere</t>
    </r>
  </si>
  <si>
    <t>Schedule 7: Property Repairs &amp; Renewals, Fixed Assets, New Builds &amp; Projects</t>
  </si>
  <si>
    <r>
      <rPr>
        <sz val="11"/>
        <rFont val="Calibri"/>
        <family val="2"/>
        <scheme val="minor"/>
      </rPr>
      <t xml:space="preserve">
As you complete Schedules 1 - 10 of this AFR, provisional results for fourteen metrics from the parish benchmark will be automatically calculated using data you input for 2019, together with three year-on-year growth rates.  Comparison figures for the fourteen metrics are also automatically calculated, using data input for 2018.  The results are instant feedback on your parish's current financial health and recent performance, and should assist you in the prudent stewardship of parish finances as we head into a new financial year.
</t>
    </r>
    <r>
      <rPr>
        <b/>
        <sz val="11"/>
        <rFont val="Calibri"/>
        <family val="2"/>
        <scheme val="minor"/>
      </rPr>
      <t>NOTE: This tab does not require any action from you, and just like the Glossary it does not have to be submitted as part of your AFR.</t>
    </r>
  </si>
  <si>
    <r>
      <t xml:space="preserve">INSTRUCTIONS
</t>
    </r>
    <r>
      <rPr>
        <sz val="11"/>
        <rFont val="Calibri"/>
        <family val="2"/>
        <scheme val="minor"/>
      </rPr>
      <t xml:space="preserve">   1) Scan the invoices for </t>
    </r>
    <r>
      <rPr>
        <u/>
        <sz val="11"/>
        <rFont val="Calibri"/>
        <family val="2"/>
        <scheme val="minor"/>
      </rPr>
      <t>ALL new build project expenditure</t>
    </r>
    <r>
      <rPr>
        <sz val="11"/>
        <rFont val="Calibri"/>
        <family val="2"/>
        <scheme val="minor"/>
      </rPr>
      <t xml:space="preserve"> and </t>
    </r>
    <r>
      <rPr>
        <u/>
        <sz val="11"/>
        <rFont val="Calibri"/>
        <family val="2"/>
        <scheme val="minor"/>
      </rPr>
      <t>ALL specific approved project expenditure over £1,000</t>
    </r>
    <r>
      <rPr>
        <sz val="11"/>
        <rFont val="Calibri"/>
        <family val="2"/>
        <scheme val="minor"/>
      </rPr>
      <t xml:space="preserve"> and ensure you
        submit them together with the AFR as these are required by the external auditors</t>
    </r>
  </si>
  <si>
    <r>
      <t xml:space="preserve">INSTRUCTIONS
</t>
    </r>
    <r>
      <rPr>
        <sz val="11"/>
        <rFont val="Calibri"/>
        <family val="2"/>
        <scheme val="minor"/>
      </rPr>
      <t xml:space="preserve">   1) Scan the invoices for </t>
    </r>
    <r>
      <rPr>
        <u/>
        <sz val="11"/>
        <rFont val="Calibri"/>
        <family val="2"/>
        <scheme val="minor"/>
      </rPr>
      <t>ALL individual repairs and renewal costs which are over £5,000</t>
    </r>
    <r>
      <rPr>
        <sz val="11"/>
        <rFont val="Calibri"/>
        <family val="2"/>
        <scheme val="minor"/>
      </rPr>
      <t xml:space="preserve"> and ensure you submit them together with the
        AFR as these are required by the external auditors
   2) Use a Receipts &amp; Payments Report, select YTD (year-to-date) and then generate breakdown reports for the relevant categories so
       the information in them can be copied into the table below.  Any invoices over £1,000 must be listed separately, with a description
</t>
    </r>
    <r>
      <rPr>
        <b/>
        <sz val="11"/>
        <rFont val="Calibri"/>
        <family val="2"/>
        <scheme val="minor"/>
      </rPr>
      <t xml:space="preserve">NOTE: Property Repairs &amp; Renewals PAYMENTS should include </t>
    </r>
    <r>
      <rPr>
        <b/>
        <u/>
        <sz val="11"/>
        <rFont val="Calibri"/>
        <family val="2"/>
        <scheme val="minor"/>
      </rPr>
      <t>ALL fixed assets costing LESS THAN £1,000</t>
    </r>
  </si>
  <si>
    <t>Total IOUs in the Petty Cash Tin</t>
  </si>
  <si>
    <t>We declare that the enclosed accounts represent a true statement of the parish finances and include all monies that are the property of the parish, that all ten schedules have been completed IN FULL, and that:</t>
  </si>
  <si>
    <t>Canon Paschal Ryan</t>
  </si>
  <si>
    <t>paschalryan@rcdow.org.uk</t>
  </si>
  <si>
    <t>Edward Coleman</t>
  </si>
  <si>
    <t>HSBC</t>
  </si>
  <si>
    <t>WRCDT Holy Redeemer Church, Chelsea</t>
  </si>
  <si>
    <t>40-05-20</t>
  </si>
  <si>
    <t>Current account</t>
  </si>
  <si>
    <t>Roof account</t>
  </si>
  <si>
    <t>Other 1 SVP</t>
  </si>
  <si>
    <t>Other 3 Aid to the Church in Need</t>
  </si>
  <si>
    <t>Poor Box</t>
  </si>
  <si>
    <t>Our Most Holy Redeemer &amp; St Thomas More (Chelsea 2)</t>
  </si>
  <si>
    <t>1.1.19 - 31.12.19</t>
  </si>
  <si>
    <t>Other 1 World Mission Sunday</t>
  </si>
  <si>
    <t>Other 4 Little Sisters of the Poor</t>
  </si>
  <si>
    <t xml:space="preserve">Precision Safety Services </t>
  </si>
  <si>
    <t>17.1.19 - 17.12.19</t>
  </si>
  <si>
    <t>Health &amp; Safety payments</t>
  </si>
  <si>
    <t>29.4.19</t>
  </si>
  <si>
    <t>John Lewis</t>
  </si>
  <si>
    <t>Parish office - new typist / desk chair</t>
  </si>
  <si>
    <t>Rentokil</t>
  </si>
  <si>
    <t xml:space="preserve">Pest control </t>
  </si>
  <si>
    <t>Simmonds</t>
  </si>
  <si>
    <t>10.1.19</t>
  </si>
  <si>
    <t>10.1.19 - 23.9.19</t>
  </si>
  <si>
    <t>3.2.19</t>
  </si>
  <si>
    <t>TV Licensing UK</t>
  </si>
  <si>
    <t>Go Assist</t>
  </si>
  <si>
    <t>28.2.19</t>
  </si>
  <si>
    <t>Big Warranties</t>
  </si>
  <si>
    <t>20.5.19</t>
  </si>
  <si>
    <t>Worlds End Nurseries</t>
  </si>
  <si>
    <t>Cutting back of hedge</t>
  </si>
  <si>
    <t>3.2.19 / 3.12.19</t>
  </si>
  <si>
    <t>BC Services Ltd</t>
  </si>
  <si>
    <t>21.8.19</t>
  </si>
  <si>
    <t>Banham Security</t>
  </si>
  <si>
    <t>3.10.19</t>
  </si>
  <si>
    <t>Viking</t>
  </si>
  <si>
    <t>Visitor's chair for parish office (Rectory)</t>
  </si>
  <si>
    <t>23.10.19</t>
  </si>
  <si>
    <t xml:space="preserve">Secom </t>
  </si>
  <si>
    <t>Rosslyn Okumu</t>
  </si>
  <si>
    <t>30.1.19 / 2.7.19</t>
  </si>
  <si>
    <t>12.12.19</t>
  </si>
  <si>
    <t>15.8.19</t>
  </si>
  <si>
    <t>Virgilia Candido</t>
  </si>
  <si>
    <t>Cleaning (Sacristy and Monckton Room)</t>
  </si>
  <si>
    <t>Repair to dishwasher in Monckton Room</t>
  </si>
  <si>
    <t>26.9.19 / 19.11.19</t>
  </si>
  <si>
    <t xml:space="preserve">Mix Repairs / First Choice Marshalls </t>
  </si>
  <si>
    <t>11.4.19 / 16.6.19 / 27.7.18 / 8.8.19</t>
  </si>
  <si>
    <t>Loo roll, paper towels, cleaning dusters, coffee &amp; tea supplies for church / Monckton Room</t>
  </si>
  <si>
    <t>7.1.19 - 16.12.19</t>
  </si>
  <si>
    <t xml:space="preserve">Tom Flynn </t>
  </si>
  <si>
    <t xml:space="preserve">Electrical work </t>
  </si>
  <si>
    <t>Lightbulbs for the church</t>
  </si>
  <si>
    <t>Cleaning products for the church</t>
  </si>
  <si>
    <t>19.1.19</t>
  </si>
  <si>
    <t>15.3.19 / 8.8.19</t>
  </si>
  <si>
    <t xml:space="preserve">The White Wall Company </t>
  </si>
  <si>
    <t>27.3.19</t>
  </si>
  <si>
    <t>Michael Rous</t>
  </si>
  <si>
    <t>RBKC</t>
  </si>
  <si>
    <t>9.5.19</t>
  </si>
  <si>
    <t>Charles Farris</t>
  </si>
  <si>
    <t>Gareth Lee</t>
  </si>
  <si>
    <t>Endeavor.com (Andy Chance)</t>
  </si>
  <si>
    <t>Conservation of the lunette - scaffolding</t>
  </si>
  <si>
    <t>2.7.19</t>
  </si>
  <si>
    <t>Lucia Scalisi</t>
  </si>
  <si>
    <t>Conservation of the lunette</t>
  </si>
  <si>
    <t>Kenward &amp; Son Ltd</t>
  </si>
  <si>
    <t>Replacement of memorial plaque (Jane Hope Nicholson)</t>
  </si>
  <si>
    <t>29.10.19</t>
  </si>
  <si>
    <t>8.11.19</t>
  </si>
  <si>
    <t>Patti Fordyce</t>
  </si>
  <si>
    <t>Refund - spare keys cut for Church (Ormsby workers)</t>
  </si>
  <si>
    <t>15.11.19</t>
  </si>
  <si>
    <t>Pines and Needles</t>
  </si>
  <si>
    <t>Christmas tree</t>
  </si>
  <si>
    <t>Organ design</t>
  </si>
  <si>
    <t>24.10.19 / 21.11.19 / 11.12.19</t>
  </si>
  <si>
    <t>28.5.19 / 2.9.19</t>
  </si>
  <si>
    <t>23.9.19</t>
  </si>
  <si>
    <t>Induction loop</t>
  </si>
  <si>
    <t>Sound Systems UK</t>
  </si>
  <si>
    <t>Ormsby of Scarisbrick</t>
  </si>
  <si>
    <t>Kyle Smart Associates</t>
  </si>
  <si>
    <t>Relocation of tabernacle / submission to HCC</t>
  </si>
  <si>
    <t>24.9.19 / 9.12.19</t>
  </si>
  <si>
    <t>9.7.19</t>
  </si>
  <si>
    <t>Rosslyn Okumu (Leylands)</t>
  </si>
  <si>
    <t>Lightbulbs</t>
  </si>
  <si>
    <t>28.2.19 - 3.12.19</t>
  </si>
  <si>
    <t>Hall &amp; Randall</t>
  </si>
  <si>
    <t>Annual gutter clearance</t>
  </si>
  <si>
    <t>16.12.19</t>
  </si>
  <si>
    <t>chelsea2@rcdow.org.uk</t>
  </si>
  <si>
    <t>Michael Pelosi</t>
  </si>
  <si>
    <t>Juliet Tyler</t>
  </si>
  <si>
    <t>chelsea2sg@safeguardrcdow.org.uk</t>
  </si>
  <si>
    <t>LIFE</t>
  </si>
  <si>
    <t>20.12.19</t>
  </si>
  <si>
    <t>4.4.19</t>
  </si>
  <si>
    <t>30.1.19</t>
  </si>
  <si>
    <r>
      <t xml:space="preserve">INSTRUCTIONS
   </t>
    </r>
    <r>
      <rPr>
        <sz val="11"/>
        <rFont val="Calibri"/>
        <family val="2"/>
        <scheme val="minor"/>
      </rPr>
      <t xml:space="preserve">1) List </t>
    </r>
    <r>
      <rPr>
        <u/>
        <sz val="11"/>
        <rFont val="Calibri"/>
        <family val="2"/>
        <scheme val="minor"/>
      </rPr>
      <t>ALL</t>
    </r>
    <r>
      <rPr>
        <sz val="11"/>
        <rFont val="Calibri"/>
        <family val="2"/>
        <scheme val="minor"/>
      </rPr>
      <t xml:space="preserve"> bank accounts associated with the parish
   2) List each 'Balance as of 31.12.18' and 'Balance as of 31.12.19' per the relevant bank statements, </t>
    </r>
    <r>
      <rPr>
        <u/>
        <sz val="11"/>
        <rFont val="Calibri"/>
        <family val="2"/>
        <scheme val="minor"/>
      </rPr>
      <t>NOT</t>
    </r>
    <r>
      <rPr>
        <sz val="11"/>
        <rFont val="Calibri"/>
        <family val="2"/>
        <scheme val="minor"/>
      </rPr>
      <t xml:space="preserve"> per OPAS
   3) Scan the page(s) of the bank statement(s) showing each 'Balance as of 31.12.18' and ensure you submit them together with the AFR
   4) Scan the page(s) of the bank statement(s) showing each 'Balance as of 31.12.19' and ensure you submit them together with the AFR</t>
    </r>
  </si>
  <si>
    <t>22.12.19</t>
  </si>
  <si>
    <t>Parishioner</t>
  </si>
  <si>
    <t>Contribution to cost of relocating the Tabernacle</t>
  </si>
  <si>
    <t>Parishioners and visitors to the church</t>
  </si>
  <si>
    <t>5.12.19</t>
  </si>
  <si>
    <t>Prestige Plumbing &amp; Gas Services Ltd</t>
  </si>
  <si>
    <t>New boiler in Rectory</t>
  </si>
  <si>
    <t>10.1.19 / 14.10.19</t>
  </si>
  <si>
    <t>Garden waste collection weekly service</t>
  </si>
  <si>
    <t>Perspex flower holder</t>
  </si>
  <si>
    <t>Recondition of church sign</t>
  </si>
  <si>
    <t>New CCTV</t>
  </si>
  <si>
    <t>PTR inscription on church tablet</t>
  </si>
  <si>
    <t>31.5.19 / 14.10.19</t>
  </si>
  <si>
    <t>Organ maintenance</t>
  </si>
  <si>
    <t>24.9.10 / 27.11.19 / 2.12.19 / 9.12.19 / 16.12.19</t>
  </si>
  <si>
    <t>16.1.19 / 2.5.19 / 16.9.19 / 12.12.19</t>
  </si>
  <si>
    <t>Warning tape for organ loft / take down notice board</t>
  </si>
  <si>
    <t>General Lamps Ltd, Leyland, Ryness Wholesale Lighting &amp; Electrical (refund to RO)</t>
  </si>
  <si>
    <t>TV licence  2019 and 2020</t>
  </si>
  <si>
    <t>2 lamps for PTR's room</t>
  </si>
  <si>
    <t>Carpet cleaning</t>
  </si>
  <si>
    <t xml:space="preserve">Washing machine breakdown </t>
  </si>
  <si>
    <t xml:space="preserve">Washing machine breakdown insurance cover </t>
  </si>
  <si>
    <t xml:space="preserve">Plumber - blocked sink in kitchen </t>
  </si>
  <si>
    <t xml:space="preserve">Annual alarm maintenance </t>
  </si>
  <si>
    <t xml:space="preserve">Refund for purchase of lightbulbs </t>
  </si>
  <si>
    <t>Maintenance items for the Rectory</t>
  </si>
  <si>
    <t>PTR WRCDT CC</t>
  </si>
  <si>
    <t>PTR (expenses refund)</t>
  </si>
  <si>
    <t xml:space="preserve">Toshiba </t>
  </si>
  <si>
    <t>New photocopier</t>
  </si>
  <si>
    <t>12.2.19 /4.4.19 / 16.9.19</t>
  </si>
  <si>
    <t>Deposit for additional locks to front door / CCTV and entry phone annual maintenance</t>
  </si>
  <si>
    <t xml:space="preserve"> </t>
  </si>
  <si>
    <t xml:space="preserve">Increase as per Diocesan calculation. </t>
  </si>
  <si>
    <t>2018 includes car expenses.</t>
  </si>
  <si>
    <t>Increase in 'rates' set by the Diocese.</t>
  </si>
  <si>
    <t>Reduced expenses.</t>
  </si>
  <si>
    <t>Church heating bills.</t>
  </si>
  <si>
    <t>2018 includes items needed to set up office for new parish priest e.g.  computer, furniture etc.</t>
  </si>
  <si>
    <t>Mission Appeal - Missionaries of Africa / The White Fathers</t>
  </si>
  <si>
    <t>Other 2 Home Mission</t>
  </si>
  <si>
    <t>Donation received after the appeal. Cheque raised 15.1.20.</t>
  </si>
  <si>
    <t>Cheque raised 15.1.20.</t>
  </si>
  <si>
    <t>Donations received after year end return to the Diocese.</t>
  </si>
  <si>
    <t>Year end donations. Cheque raised 15.1.20.</t>
  </si>
  <si>
    <t>Guest speaker honorarium.</t>
  </si>
  <si>
    <t>Donation in lieu of special collection.</t>
  </si>
  <si>
    <t xml:space="preserve">Donation following special collection inadvertently being counted in loose plate. </t>
  </si>
  <si>
    <t>Cancellation of standing orders  / parishioners who have left the parish.</t>
  </si>
  <si>
    <t>Overall increase in giving / parish appeal 2019.</t>
  </si>
  <si>
    <t>New gift aid registrations.</t>
  </si>
  <si>
    <t>Online donations / parish appeal 2019.</t>
  </si>
  <si>
    <t>Increase in payments for repository items and votive candles.</t>
  </si>
  <si>
    <t>Increase in Christmas and Easter offerings and mass stipends.</t>
  </si>
  <si>
    <t xml:space="preserve"> CMB retirement fund / gifts in 2018.</t>
  </si>
  <si>
    <t>Increased giving / special collections.</t>
  </si>
  <si>
    <t>Resources purchased / restocked for First Communion and confirmation candidates.</t>
  </si>
  <si>
    <t>Organists / musicians, altar supplies, general expenses.</t>
  </si>
  <si>
    <t>Less expense for repostitory / papers (standing order reduced relative to average number of weekly and monthly returns.)</t>
  </si>
  <si>
    <t>First Aid kit x3 (Church, Monkton Room and Rectory) purchased in 2018 following Health &amp; Safety review.</t>
  </si>
  <si>
    <t>Mass stipends distributed - summer supply priest.</t>
  </si>
  <si>
    <t>CMB retirement reception.</t>
  </si>
  <si>
    <t>CMB retirement fund, gifts and donations.</t>
  </si>
  <si>
    <t>2018 included ALL banking differences. Following guidance / advice from PST, 2019 loose plate adjusted and recorded in OPAS.</t>
  </si>
  <si>
    <t>Hosting of deanery meeting and lunch; contribution to hospitality for 2018 confirmation of candidates at Chelsea 1.</t>
  </si>
  <si>
    <t xml:space="preserve">Special collections and increased giving. </t>
  </si>
  <si>
    <t>29.01.2020</t>
  </si>
  <si>
    <t>Various</t>
  </si>
  <si>
    <t>Banking Differences</t>
  </si>
  <si>
    <t>PARISH OFFICE - FIXED ASSETS PURCHASED UNDER £1000</t>
  </si>
  <si>
    <t xml:space="preserve">New washing machine </t>
  </si>
  <si>
    <t>PRESBYTERY - FIXED ASSETS PURCHASED UNDER £1000</t>
  </si>
  <si>
    <t>PRESBYTERY - PROPERTY REPAIRS &amp; RENEWALS</t>
  </si>
  <si>
    <t>CHURCH - PROPERTY REPAIRS &amp; RENEWALS</t>
  </si>
  <si>
    <t>24.10.19</t>
  </si>
  <si>
    <t>CHURCH - FIXED ASSETS PURCHASED UNDER £1000</t>
  </si>
  <si>
    <t>2 Sacristy toilets with new cold water supply</t>
  </si>
  <si>
    <t>50% deposit - maintenance of Stations of the Cross</t>
  </si>
  <si>
    <t>CONTINUATION OF PROJECT STARTED OVER 5 YEARS AGO TO CONSERVE CHURCH ARTWORK</t>
  </si>
  <si>
    <t>PROJECT TO RELOCATE TABERNACLE</t>
  </si>
  <si>
    <t>25.11.2019</t>
  </si>
  <si>
    <t>Archbishop of Westminster</t>
  </si>
  <si>
    <t>Faculty application no.1052 to carry out works at the Listed Ecclesiastical Church of Our Most Holy Redeemer and St. Thomas More, Chelsea 2</t>
  </si>
  <si>
    <t>Relocation of tabernacle (6 Invoices)</t>
  </si>
  <si>
    <t>PARISH CENTRE - PROPERTY REPAIRS &amp; RENEWALS</t>
  </si>
  <si>
    <t>Repairs and maintenace reduced across the parish properties</t>
  </si>
  <si>
    <t>Projects to maintain Church Artwork and to relocate Tabernacle</t>
  </si>
  <si>
    <t>Private individual</t>
  </si>
  <si>
    <t>Recognition of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</si>
</sst>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_ ;\-#,##0\ "/>
    <numFmt numFmtId="165" formatCode="0.0%"/>
    <numFmt numFmtId="166" formatCode="&quot;£&quot;#,##0;[Black]\(&quot;£&quot;#,##0\)"/>
    <numFmt numFmtId="167" formatCode="#,##0.0%;[Black]\(#,##0.0%\)"/>
    <numFmt numFmtId="168" formatCode="dd\ mmmm\ yyyy"/>
    <numFmt numFmtId="169" formatCode="&quot;£&quot;#,##0.00"/>
  </numFmts>
  <fonts count="46"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Times New Roman"/>
      <family val="1"/>
    </font>
    <font>
      <b/>
      <sz val="11"/>
      <color theme="1"/>
      <name val="Calibri"/>
      <family val="2"/>
      <scheme val="minor"/>
    </font>
    <font>
      <sz val="12"/>
      <name val="Calibri"/>
      <family val="2"/>
      <scheme val="minor"/>
    </font>
    <font>
      <sz val="10"/>
      <name val="Calibri"/>
      <family val="2"/>
      <scheme val="minor"/>
    </font>
    <font>
      <sz val="11"/>
      <name val="Calibri"/>
      <family val="2"/>
      <scheme val="minor"/>
    </font>
    <font>
      <sz val="16"/>
      <name val="Calibri"/>
      <family val="2"/>
      <scheme val="minor"/>
    </font>
    <font>
      <b/>
      <sz val="16"/>
      <name val="Calibri"/>
      <family val="2"/>
      <scheme val="minor"/>
    </font>
    <font>
      <b/>
      <sz val="12"/>
      <name val="Calibri"/>
      <family val="2"/>
      <scheme val="minor"/>
    </font>
    <font>
      <b/>
      <sz val="8"/>
      <name val="Calibri"/>
      <family val="2"/>
      <scheme val="minor"/>
    </font>
    <font>
      <b/>
      <i/>
      <sz val="12"/>
      <name val="Calibri"/>
      <family val="2"/>
      <scheme val="minor"/>
    </font>
    <font>
      <b/>
      <sz val="10"/>
      <name val="Calibri"/>
      <family val="2"/>
      <scheme val="minor"/>
    </font>
    <font>
      <b/>
      <sz val="12"/>
      <color theme="1"/>
      <name val="Calibri"/>
      <family val="2"/>
      <scheme val="minor"/>
    </font>
    <font>
      <b/>
      <sz val="14"/>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8"/>
      <name val="Calibri"/>
      <family val="2"/>
      <scheme val="minor"/>
    </font>
    <font>
      <b/>
      <sz val="11"/>
      <name val="Calibri"/>
      <family val="2"/>
      <scheme val="minor"/>
    </font>
    <font>
      <b/>
      <u/>
      <sz val="18"/>
      <color theme="0" tint="-0.249977111117893"/>
      <name val="Calibri"/>
      <family val="2"/>
      <scheme val="minor"/>
    </font>
    <font>
      <i/>
      <sz val="18"/>
      <color theme="0" tint="-0.249977111117893"/>
      <name val="Calibri"/>
      <family val="2"/>
      <scheme val="minor"/>
    </font>
    <font>
      <u/>
      <sz val="11"/>
      <name val="Calibri"/>
      <family val="2"/>
      <scheme val="minor"/>
    </font>
    <font>
      <b/>
      <sz val="6"/>
      <name val="Calibri"/>
      <family val="2"/>
      <scheme val="minor"/>
    </font>
    <font>
      <b/>
      <u/>
      <sz val="12"/>
      <name val="Calibri"/>
      <family val="2"/>
      <scheme val="minor"/>
    </font>
    <font>
      <u/>
      <sz val="12"/>
      <name val="Calibri"/>
      <family val="2"/>
      <scheme val="minor"/>
    </font>
    <font>
      <sz val="6"/>
      <name val="Calibri"/>
      <family val="2"/>
      <scheme val="minor"/>
    </font>
    <font>
      <b/>
      <sz val="14"/>
      <color theme="1"/>
      <name val="Calibri"/>
      <family val="2"/>
      <scheme val="minor"/>
    </font>
    <font>
      <b/>
      <sz val="12"/>
      <color rgb="FFC00000"/>
      <name val="Calibri"/>
      <family val="2"/>
      <scheme val="minor"/>
    </font>
    <font>
      <sz val="11"/>
      <color indexed="8"/>
      <name val="Calibri"/>
      <family val="2"/>
    </font>
    <font>
      <b/>
      <u/>
      <sz val="14"/>
      <name val="Calibri"/>
      <family val="2"/>
      <scheme val="minor"/>
    </font>
    <font>
      <sz val="14"/>
      <name val="Calibri"/>
      <family val="2"/>
      <scheme val="minor"/>
    </font>
    <font>
      <b/>
      <u/>
      <sz val="16"/>
      <name val="Calibri"/>
      <family val="2"/>
      <scheme val="minor"/>
    </font>
    <font>
      <b/>
      <sz val="14"/>
      <color rgb="FFC00000"/>
      <name val="Calibri"/>
      <family val="2"/>
      <scheme val="minor"/>
    </font>
    <font>
      <i/>
      <sz val="11"/>
      <name val="Calibri"/>
      <family val="2"/>
      <scheme val="minor"/>
    </font>
    <font>
      <b/>
      <sz val="16"/>
      <color rgb="FFC00000"/>
      <name val="Calibri"/>
      <family val="2"/>
      <scheme val="minor"/>
    </font>
    <font>
      <b/>
      <u/>
      <sz val="11"/>
      <name val="Calibri"/>
      <family val="2"/>
      <scheme val="minor"/>
    </font>
    <font>
      <sz val="12"/>
      <color rgb="FFFF0000"/>
      <name val="Calibri"/>
      <family val="2"/>
      <scheme val="minor"/>
    </font>
    <font>
      <sz val="12"/>
      <color rgb="FF00B05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style="thin">
        <color auto="1"/>
      </top>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indexed="64"/>
      </bottom>
      <diagonal/>
    </border>
  </borders>
  <cellStyleXfs count="5">
    <xf numFmtId="0" fontId="0" fillId="0" borderId="0"/>
    <xf numFmtId="0" fontId="8" fillId="0" borderId="0"/>
    <xf numFmtId="44" fontId="9" fillId="0" borderId="0" applyFont="0" applyFill="0" applyBorder="0" applyAlignment="0" applyProtection="0"/>
    <xf numFmtId="9" fontId="9" fillId="0" borderId="0" applyFont="0" applyFill="0" applyBorder="0" applyAlignment="0" applyProtection="0"/>
    <xf numFmtId="43" fontId="36" fillId="0" borderId="0" applyFont="0" applyFill="0" applyBorder="0" applyAlignment="0" applyProtection="0"/>
  </cellStyleXfs>
  <cellXfs count="437">
    <xf numFmtId="0" fontId="0" fillId="0" borderId="0" xfId="0"/>
    <xf numFmtId="0" fontId="11" fillId="0" borderId="0" xfId="1" applyFont="1" applyAlignment="1" applyProtection="1">
      <alignment vertical="top"/>
    </xf>
    <xf numFmtId="0" fontId="16" fillId="0" borderId="0" xfId="1" applyFont="1" applyAlignment="1" applyProtection="1">
      <alignment vertical="top"/>
    </xf>
    <xf numFmtId="0" fontId="16" fillId="0" borderId="15" xfId="1" applyFont="1" applyBorder="1" applyAlignment="1" applyProtection="1">
      <alignment vertical="top"/>
    </xf>
    <xf numFmtId="0" fontId="16" fillId="0" borderId="0" xfId="1" applyFont="1" applyAlignment="1" applyProtection="1">
      <alignment horizontal="center" vertical="top"/>
    </xf>
    <xf numFmtId="0" fontId="11" fillId="0" borderId="0" xfId="1" applyFont="1" applyAlignment="1" applyProtection="1">
      <alignment horizontal="left" vertical="top"/>
    </xf>
    <xf numFmtId="0" fontId="16" fillId="0" borderId="0" xfId="1" applyFont="1" applyAlignment="1" applyProtection="1">
      <alignment vertical="top" wrapText="1"/>
    </xf>
    <xf numFmtId="0" fontId="7" fillId="0" borderId="0" xfId="1" applyFont="1" applyBorder="1" applyAlignment="1" applyProtection="1">
      <alignment vertical="top"/>
    </xf>
    <xf numFmtId="0" fontId="24" fillId="0" borderId="0" xfId="1" applyFont="1" applyBorder="1" applyAlignment="1" applyProtection="1">
      <alignment horizontal="left" vertical="top" wrapText="1"/>
    </xf>
    <xf numFmtId="0" fontId="16" fillId="0" borderId="0" xfId="1" applyFont="1" applyAlignment="1" applyProtection="1">
      <alignment horizontal="left" vertical="top"/>
    </xf>
    <xf numFmtId="0" fontId="16" fillId="0" borderId="0" xfId="1" applyFont="1" applyBorder="1" applyAlignment="1" applyProtection="1">
      <alignment horizontal="center" vertical="top"/>
    </xf>
    <xf numFmtId="0" fontId="11" fillId="0" borderId="0" xfId="1" applyFont="1" applyAlignment="1" applyProtection="1">
      <alignment horizontal="center" vertical="top"/>
    </xf>
    <xf numFmtId="0" fontId="11" fillId="0" borderId="0" xfId="1" applyFont="1" applyBorder="1" applyAlignment="1" applyProtection="1">
      <alignment horizontal="center" vertical="top"/>
    </xf>
    <xf numFmtId="0" fontId="16" fillId="0" borderId="0" xfId="1" applyFont="1" applyBorder="1" applyAlignment="1" applyProtection="1">
      <alignment vertical="top" wrapText="1"/>
    </xf>
    <xf numFmtId="0" fontId="16" fillId="0" borderId="0" xfId="1" applyFont="1" applyBorder="1" applyAlignment="1" applyProtection="1">
      <alignment vertical="top"/>
    </xf>
    <xf numFmtId="0" fontId="12" fillId="0" borderId="0" xfId="1" applyFont="1" applyProtection="1"/>
    <xf numFmtId="4" fontId="28" fillId="0" borderId="9" xfId="1" applyNumberFormat="1" applyFont="1" applyBorder="1" applyAlignment="1" applyProtection="1">
      <alignment horizontal="center" vertical="center"/>
    </xf>
    <xf numFmtId="0" fontId="12" fillId="0" borderId="0" xfId="1" applyFont="1" applyFill="1" applyProtection="1"/>
    <xf numFmtId="4" fontId="16" fillId="2" borderId="1" xfId="1" applyNumberFormat="1" applyFont="1" applyFill="1" applyBorder="1" applyAlignment="1" applyProtection="1">
      <alignment horizontal="center" vertical="center" wrapText="1"/>
    </xf>
    <xf numFmtId="0" fontId="12" fillId="0" borderId="0" xfId="0" applyFont="1" applyProtection="1"/>
    <xf numFmtId="4" fontId="14" fillId="0" borderId="9" xfId="0" applyNumberFormat="1" applyFont="1" applyBorder="1" applyAlignment="1" applyProtection="1">
      <alignment wrapText="1"/>
    </xf>
    <xf numFmtId="4" fontId="12" fillId="0" borderId="9" xfId="0" applyNumberFormat="1" applyFont="1" applyBorder="1" applyAlignment="1" applyProtection="1">
      <alignment horizontal="center"/>
    </xf>
    <xf numFmtId="0" fontId="12" fillId="0" borderId="0" xfId="0" applyFont="1" applyFill="1" applyProtection="1"/>
    <xf numFmtId="4" fontId="16" fillId="2" borderId="1" xfId="0" applyNumberFormat="1" applyFont="1" applyFill="1" applyBorder="1" applyAlignment="1" applyProtection="1">
      <alignment horizontal="center" vertical="top" wrapText="1"/>
    </xf>
    <xf numFmtId="4" fontId="16" fillId="2" borderId="1" xfId="0" applyNumberFormat="1" applyFont="1" applyFill="1" applyBorder="1" applyAlignment="1" applyProtection="1">
      <alignment vertical="center" wrapText="1"/>
    </xf>
    <xf numFmtId="4" fontId="11" fillId="0" borderId="1" xfId="0" applyNumberFormat="1" applyFont="1" applyFill="1" applyBorder="1" applyAlignment="1" applyProtection="1">
      <alignment vertical="center" wrapText="1"/>
    </xf>
    <xf numFmtId="0" fontId="11" fillId="0" borderId="0" xfId="0" applyFont="1" applyProtection="1"/>
    <xf numFmtId="4" fontId="26" fillId="0" borderId="0" xfId="0" applyNumberFormat="1" applyFont="1" applyFill="1" applyBorder="1" applyAlignment="1" applyProtection="1">
      <alignment vertical="top" wrapText="1"/>
    </xf>
    <xf numFmtId="0" fontId="16" fillId="2" borderId="2" xfId="0" applyFont="1" applyFill="1" applyBorder="1" applyAlignment="1" applyProtection="1">
      <alignment vertical="center" wrapText="1"/>
    </xf>
    <xf numFmtId="0" fontId="16" fillId="2" borderId="1"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4" fontId="16" fillId="2" borderId="1" xfId="1" applyNumberFormat="1" applyFont="1" applyFill="1" applyBorder="1" applyAlignment="1" applyProtection="1">
      <alignment horizontal="left" vertical="center" wrapText="1"/>
    </xf>
    <xf numFmtId="0" fontId="12" fillId="0" borderId="12" xfId="0" applyFont="1" applyBorder="1" applyProtection="1"/>
    <xf numFmtId="0" fontId="12" fillId="0" borderId="9" xfId="0" applyFont="1" applyBorder="1" applyProtection="1"/>
    <xf numFmtId="0" fontId="12" fillId="0" borderId="11" xfId="0" applyFont="1" applyBorder="1" applyProtection="1"/>
    <xf numFmtId="0" fontId="12" fillId="0" borderId="13" xfId="0" applyFont="1" applyBorder="1" applyProtection="1"/>
    <xf numFmtId="0" fontId="12" fillId="0" borderId="10" xfId="0" applyFont="1" applyBorder="1" applyProtection="1"/>
    <xf numFmtId="0" fontId="23" fillId="0" borderId="0" xfId="0" applyFont="1" applyBorder="1" applyProtection="1"/>
    <xf numFmtId="0" fontId="12" fillId="0" borderId="0" xfId="0" applyFont="1" applyBorder="1" applyProtection="1"/>
    <xf numFmtId="0" fontId="23" fillId="0" borderId="0" xfId="0" applyFont="1" applyBorder="1" applyAlignment="1" applyProtection="1">
      <alignment horizontal="left"/>
    </xf>
    <xf numFmtId="0" fontId="22" fillId="0" borderId="0" xfId="0" applyFont="1" applyBorder="1" applyProtection="1"/>
    <xf numFmtId="0" fontId="24" fillId="0" borderId="0" xfId="0" applyFont="1" applyBorder="1" applyProtection="1"/>
    <xf numFmtId="0" fontId="22" fillId="0" borderId="0" xfId="0" applyFont="1" applyBorder="1" applyAlignment="1" applyProtection="1"/>
    <xf numFmtId="0" fontId="23" fillId="0" borderId="0" xfId="0" applyFont="1" applyFill="1" applyBorder="1" applyProtection="1"/>
    <xf numFmtId="0" fontId="12" fillId="0" borderId="0" xfId="0" applyFont="1" applyFill="1" applyBorder="1" applyProtection="1"/>
    <xf numFmtId="0" fontId="23" fillId="0" borderId="0" xfId="0" applyFont="1" applyFill="1" applyBorder="1" applyAlignment="1" applyProtection="1"/>
    <xf numFmtId="0" fontId="12" fillId="0" borderId="14" xfId="0" applyFont="1" applyBorder="1" applyProtection="1"/>
    <xf numFmtId="0" fontId="12" fillId="0" borderId="15" xfId="0" applyFont="1" applyBorder="1" applyProtection="1"/>
    <xf numFmtId="0" fontId="12" fillId="0" borderId="16" xfId="0" applyFont="1" applyBorder="1" applyProtection="1"/>
    <xf numFmtId="0" fontId="12" fillId="0" borderId="0" xfId="0" applyFont="1" applyAlignment="1" applyProtection="1">
      <alignment vertical="top"/>
    </xf>
    <xf numFmtId="4" fontId="14" fillId="0" borderId="0" xfId="0" applyNumberFormat="1" applyFont="1" applyBorder="1" applyAlignment="1" applyProtection="1">
      <alignment horizontal="left" vertical="top" wrapText="1"/>
    </xf>
    <xf numFmtId="4" fontId="12" fillId="0" borderId="0" xfId="0" applyNumberFormat="1" applyFont="1" applyBorder="1" applyAlignment="1" applyProtection="1">
      <alignment horizontal="center" vertical="top"/>
    </xf>
    <xf numFmtId="0" fontId="12" fillId="0" borderId="0" xfId="0" applyFont="1" applyBorder="1" applyAlignment="1" applyProtection="1">
      <alignment vertical="top"/>
    </xf>
    <xf numFmtId="0" fontId="12" fillId="0" borderId="0" xfId="0" applyFont="1" applyFill="1" applyAlignment="1" applyProtection="1">
      <alignment vertical="top"/>
    </xf>
    <xf numFmtId="3" fontId="16" fillId="0" borderId="15" xfId="0" applyNumberFormat="1" applyFont="1" applyFill="1" applyBorder="1" applyAlignment="1" applyProtection="1">
      <alignment horizontal="center" vertical="top"/>
    </xf>
    <xf numFmtId="3" fontId="16" fillId="2" borderId="4" xfId="0" applyNumberFormat="1" applyFont="1" applyFill="1" applyBorder="1" applyAlignment="1" applyProtection="1">
      <alignment vertical="center"/>
    </xf>
    <xf numFmtId="1" fontId="16" fillId="2" borderId="23" xfId="0" applyNumberFormat="1" applyFont="1" applyFill="1" applyBorder="1" applyAlignment="1" applyProtection="1">
      <alignment horizontal="center" vertical="center"/>
    </xf>
    <xf numFmtId="164" fontId="16" fillId="2" borderId="23" xfId="2" applyNumberFormat="1" applyFont="1" applyFill="1" applyBorder="1" applyAlignment="1" applyProtection="1">
      <alignment horizontal="center" vertical="center"/>
    </xf>
    <xf numFmtId="0" fontId="16" fillId="2" borderId="23" xfId="0" applyNumberFormat="1" applyFont="1" applyFill="1" applyBorder="1" applyAlignment="1" applyProtection="1">
      <alignment horizontal="center" vertical="center"/>
    </xf>
    <xf numFmtId="3" fontId="16" fillId="2" borderId="22" xfId="0" applyNumberFormat="1" applyFont="1" applyFill="1" applyBorder="1" applyAlignment="1" applyProtection="1">
      <alignment horizontal="center" vertical="center" wrapText="1"/>
    </xf>
    <xf numFmtId="0" fontId="15" fillId="0" borderId="0" xfId="0" applyFont="1" applyBorder="1" applyAlignment="1" applyProtection="1">
      <alignment vertical="top"/>
    </xf>
    <xf numFmtId="0" fontId="16" fillId="0" borderId="0" xfId="0" applyFont="1" applyBorder="1" applyAlignment="1" applyProtection="1">
      <alignment horizontal="center" vertical="top"/>
    </xf>
    <xf numFmtId="0" fontId="12" fillId="0" borderId="0" xfId="1" applyFont="1" applyFill="1" applyAlignment="1" applyProtection="1">
      <alignment vertical="top"/>
    </xf>
    <xf numFmtId="0" fontId="21" fillId="0" borderId="1" xfId="0" applyFont="1" applyBorder="1" applyAlignment="1" applyProtection="1">
      <alignment vertical="center" wrapText="1"/>
    </xf>
    <xf numFmtId="0" fontId="12" fillId="0" borderId="1" xfId="0" applyFont="1" applyBorder="1" applyAlignment="1" applyProtection="1">
      <alignment vertical="center" wrapText="1"/>
    </xf>
    <xf numFmtId="0" fontId="21" fillId="0" borderId="1" xfId="0" applyFont="1" applyBorder="1" applyAlignment="1" applyProtection="1">
      <alignment vertical="center"/>
    </xf>
    <xf numFmtId="3" fontId="16" fillId="0" borderId="15" xfId="0" applyNumberFormat="1" applyFont="1" applyFill="1" applyBorder="1" applyAlignment="1" applyProtection="1">
      <alignment horizontal="left" vertical="center"/>
    </xf>
    <xf numFmtId="44" fontId="11" fillId="0" borderId="15" xfId="0" applyNumberFormat="1" applyFont="1" applyFill="1" applyBorder="1" applyAlignment="1" applyProtection="1">
      <alignment horizontal="left" vertical="center"/>
    </xf>
    <xf numFmtId="44" fontId="11" fillId="0" borderId="15" xfId="2" applyNumberFormat="1" applyFont="1" applyFill="1" applyBorder="1" applyAlignment="1" applyProtection="1">
      <alignment horizontal="left" vertical="center"/>
    </xf>
    <xf numFmtId="165" fontId="11" fillId="0" borderId="15" xfId="3" applyNumberFormat="1" applyFont="1" applyFill="1" applyBorder="1" applyAlignment="1" applyProtection="1">
      <alignment horizontal="left" vertical="center"/>
    </xf>
    <xf numFmtId="3" fontId="11" fillId="0" borderId="15" xfId="0" applyNumberFormat="1" applyFont="1" applyFill="1" applyBorder="1" applyAlignment="1" applyProtection="1">
      <alignment horizontal="left" vertical="center"/>
    </xf>
    <xf numFmtId="3" fontId="16" fillId="2" borderId="4" xfId="0" applyNumberFormat="1" applyFont="1" applyFill="1" applyBorder="1" applyAlignment="1" applyProtection="1">
      <alignment horizontal="left" vertical="center" wrapText="1"/>
    </xf>
    <xf numFmtId="44" fontId="26" fillId="2" borderId="24" xfId="2" applyNumberFormat="1" applyFont="1" applyFill="1" applyBorder="1" applyAlignment="1" applyProtection="1">
      <alignment horizontal="left" vertical="center"/>
    </xf>
    <xf numFmtId="4" fontId="14" fillId="0" borderId="0" xfId="0" applyNumberFormat="1" applyFont="1" applyBorder="1" applyAlignment="1" applyProtection="1">
      <alignment horizontal="left" wrapText="1"/>
    </xf>
    <xf numFmtId="4" fontId="12" fillId="0" borderId="0" xfId="0" applyNumberFormat="1" applyFont="1" applyBorder="1" applyAlignment="1" applyProtection="1">
      <alignment horizontal="center"/>
    </xf>
    <xf numFmtId="0" fontId="16" fillId="2" borderId="1" xfId="0" applyFont="1" applyFill="1" applyBorder="1" applyAlignment="1" applyProtection="1">
      <alignment horizontal="center" vertical="center"/>
    </xf>
    <xf numFmtId="44" fontId="13" fillId="2" borderId="1" xfId="0" applyNumberFormat="1" applyFont="1" applyFill="1" applyBorder="1" applyAlignment="1" applyProtection="1">
      <alignment vertical="center"/>
    </xf>
    <xf numFmtId="44" fontId="16" fillId="2" borderId="1" xfId="0" applyNumberFormat="1" applyFont="1" applyFill="1" applyBorder="1" applyAlignment="1" applyProtection="1">
      <alignment vertical="center"/>
    </xf>
    <xf numFmtId="0" fontId="14" fillId="0" borderId="0" xfId="0" applyFont="1" applyAlignment="1" applyProtection="1">
      <alignment vertical="top"/>
    </xf>
    <xf numFmtId="0" fontId="14" fillId="0" borderId="0" xfId="0" applyFont="1" applyFill="1" applyAlignment="1" applyProtection="1">
      <alignment vertical="top"/>
    </xf>
    <xf numFmtId="0" fontId="16" fillId="2" borderId="1" xfId="0" applyFont="1" applyFill="1" applyBorder="1" applyAlignment="1" applyProtection="1">
      <alignment vertical="center"/>
    </xf>
    <xf numFmtId="0" fontId="16" fillId="0" borderId="0" xfId="0" applyFont="1" applyFill="1" applyBorder="1" applyAlignment="1" applyProtection="1">
      <alignment horizontal="center" vertical="top" wrapText="1"/>
    </xf>
    <xf numFmtId="44" fontId="16" fillId="0" borderId="0" xfId="2" applyFont="1" applyFill="1" applyBorder="1" applyAlignment="1" applyProtection="1">
      <alignment vertical="center"/>
    </xf>
    <xf numFmtId="4" fontId="14" fillId="0" borderId="9" xfId="0" applyNumberFormat="1" applyFont="1" applyBorder="1" applyAlignment="1" applyProtection="1">
      <alignment horizontal="left" wrapText="1"/>
    </xf>
    <xf numFmtId="0" fontId="16" fillId="2" borderId="1" xfId="1" applyFont="1" applyFill="1" applyBorder="1" applyAlignment="1" applyProtection="1">
      <alignment horizontal="center" vertical="center"/>
    </xf>
    <xf numFmtId="0" fontId="16" fillId="2" borderId="1" xfId="1" applyFont="1" applyFill="1" applyBorder="1" applyAlignment="1" applyProtection="1">
      <alignment horizontal="left" vertical="center"/>
    </xf>
    <xf numFmtId="0" fontId="16" fillId="2" borderId="25" xfId="1" applyFont="1" applyFill="1" applyBorder="1" applyAlignment="1" applyProtection="1">
      <alignment horizontal="center" vertical="center"/>
    </xf>
    <xf numFmtId="0" fontId="11" fillId="0" borderId="0" xfId="1" applyFont="1" applyBorder="1" applyProtection="1"/>
    <xf numFmtId="0" fontId="11" fillId="0" borderId="0" xfId="1" applyFont="1" applyBorder="1" applyAlignment="1" applyProtection="1">
      <alignment horizontal="right"/>
    </xf>
    <xf numFmtId="3" fontId="18" fillId="0" borderId="0" xfId="1" applyNumberFormat="1" applyFont="1" applyBorder="1" applyAlignment="1" applyProtection="1">
      <alignment horizontal="center" wrapText="1"/>
    </xf>
    <xf numFmtId="4" fontId="16" fillId="0" borderId="0" xfId="0" applyNumberFormat="1" applyFont="1" applyFill="1" applyBorder="1" applyAlignment="1" applyProtection="1">
      <alignment vertical="top" wrapText="1"/>
    </xf>
    <xf numFmtId="4" fontId="11" fillId="0" borderId="0" xfId="0" applyNumberFormat="1" applyFont="1" applyFill="1" applyBorder="1" applyAlignment="1" applyProtection="1">
      <alignment vertical="top" wrapText="1"/>
    </xf>
    <xf numFmtId="0" fontId="11" fillId="0" borderId="29" xfId="0" applyFont="1" applyBorder="1" applyProtection="1"/>
    <xf numFmtId="0" fontId="11" fillId="0" borderId="19" xfId="0" applyFont="1" applyBorder="1" applyProtection="1"/>
    <xf numFmtId="0" fontId="11" fillId="0" borderId="18" xfId="0" applyFont="1" applyBorder="1" applyProtection="1"/>
    <xf numFmtId="0" fontId="11" fillId="0" borderId="26" xfId="0" applyFont="1" applyBorder="1" applyProtection="1"/>
    <xf numFmtId="0" fontId="11" fillId="0" borderId="27" xfId="0" applyFont="1" applyBorder="1" applyProtection="1"/>
    <xf numFmtId="0" fontId="11" fillId="0" borderId="28" xfId="0" applyFont="1" applyBorder="1" applyProtection="1"/>
    <xf numFmtId="4" fontId="26" fillId="0" borderId="21" xfId="0" applyNumberFormat="1" applyFont="1" applyFill="1" applyBorder="1" applyAlignment="1" applyProtection="1">
      <alignment horizontal="left" vertical="top" wrapText="1"/>
    </xf>
    <xf numFmtId="4" fontId="16" fillId="0" borderId="26" xfId="0" applyNumberFormat="1" applyFont="1" applyFill="1" applyBorder="1" applyAlignment="1" applyProtection="1">
      <alignment horizontal="left" vertical="top" wrapText="1"/>
    </xf>
    <xf numFmtId="4" fontId="16" fillId="0" borderId="27" xfId="0" applyNumberFormat="1" applyFont="1" applyFill="1" applyBorder="1" applyAlignment="1" applyProtection="1">
      <alignment horizontal="left" vertical="top" wrapText="1"/>
    </xf>
    <xf numFmtId="4" fontId="26" fillId="0" borderId="28" xfId="0" applyNumberFormat="1" applyFont="1" applyFill="1" applyBorder="1" applyAlignment="1" applyProtection="1">
      <alignment vertical="top" wrapText="1"/>
    </xf>
    <xf numFmtId="0" fontId="11" fillId="0" borderId="30" xfId="0" applyFont="1" applyBorder="1" applyProtection="1"/>
    <xf numFmtId="0" fontId="11" fillId="0" borderId="0" xfId="0" applyFont="1" applyBorder="1" applyProtection="1"/>
    <xf numFmtId="0" fontId="11" fillId="0" borderId="21" xfId="0" applyFont="1" applyBorder="1" applyProtection="1"/>
    <xf numFmtId="0" fontId="16" fillId="0" borderId="30" xfId="0" applyFont="1" applyBorder="1" applyAlignment="1" applyProtection="1">
      <alignment vertical="top"/>
    </xf>
    <xf numFmtId="0" fontId="11" fillId="0" borderId="21" xfId="0" applyFont="1" applyBorder="1" applyAlignment="1" applyProtection="1">
      <alignment vertical="top"/>
    </xf>
    <xf numFmtId="0" fontId="11" fillId="0" borderId="0" xfId="0" applyFont="1" applyAlignment="1" applyProtection="1">
      <alignment vertical="top"/>
    </xf>
    <xf numFmtId="0" fontId="11" fillId="0" borderId="0" xfId="0" applyFont="1" applyBorder="1" applyAlignment="1" applyProtection="1">
      <alignment vertical="top" wrapText="1"/>
    </xf>
    <xf numFmtId="0" fontId="16" fillId="2" borderId="2" xfId="0" applyFont="1" applyFill="1" applyBorder="1" applyAlignment="1" applyProtection="1">
      <alignment horizontal="center" vertical="center" wrapText="1"/>
    </xf>
    <xf numFmtId="44" fontId="11" fillId="0" borderId="1" xfId="2" applyNumberFormat="1" applyFont="1" applyFill="1" applyBorder="1" applyAlignment="1" applyProtection="1">
      <alignment vertical="center"/>
    </xf>
    <xf numFmtId="0" fontId="38" fillId="0" borderId="0" xfId="0" applyFont="1" applyProtection="1"/>
    <xf numFmtId="0" fontId="38" fillId="0" borderId="0" xfId="0" applyFont="1" applyFill="1" applyProtection="1"/>
    <xf numFmtId="0" fontId="38" fillId="0" borderId="12" xfId="0" applyFont="1" applyBorder="1" applyProtection="1"/>
    <xf numFmtId="0" fontId="38" fillId="0" borderId="9" xfId="0" applyFont="1" applyBorder="1" applyProtection="1"/>
    <xf numFmtId="0" fontId="38" fillId="0" borderId="11" xfId="0" applyFont="1" applyFill="1" applyBorder="1" applyProtection="1"/>
    <xf numFmtId="0" fontId="21" fillId="0" borderId="13" xfId="0" applyFont="1" applyFill="1" applyBorder="1" applyProtection="1"/>
    <xf numFmtId="0" fontId="21" fillId="2" borderId="2" xfId="0" applyFont="1" applyFill="1" applyBorder="1" applyAlignment="1" applyProtection="1">
      <alignment vertical="center"/>
    </xf>
    <xf numFmtId="0" fontId="15" fillId="2" borderId="2"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21" fillId="0" borderId="10" xfId="0" applyFont="1" applyFill="1" applyBorder="1" applyProtection="1"/>
    <xf numFmtId="0" fontId="21" fillId="0" borderId="0" xfId="0" applyFont="1" applyFill="1" applyProtection="1"/>
    <xf numFmtId="0" fontId="37" fillId="0" borderId="26" xfId="0" applyFont="1" applyFill="1" applyBorder="1" applyAlignment="1" applyProtection="1">
      <alignment horizontal="left" indent="1"/>
    </xf>
    <xf numFmtId="0" fontId="21" fillId="0" borderId="26" xfId="0" applyFont="1" applyFill="1" applyBorder="1" applyProtection="1"/>
    <xf numFmtId="0" fontId="21" fillId="0" borderId="31" xfId="0" applyFont="1" applyFill="1" applyBorder="1" applyProtection="1"/>
    <xf numFmtId="0" fontId="21" fillId="0" borderId="13" xfId="0" applyFont="1" applyBorder="1" applyProtection="1"/>
    <xf numFmtId="0" fontId="21" fillId="0" borderId="30" xfId="0" applyFont="1" applyBorder="1" applyAlignment="1" applyProtection="1">
      <alignment vertical="center"/>
    </xf>
    <xf numFmtId="166" fontId="21" fillId="0" borderId="30" xfId="2" applyNumberFormat="1" applyFont="1" applyFill="1" applyBorder="1" applyAlignment="1" applyProtection="1">
      <alignment horizontal="center" vertical="center"/>
    </xf>
    <xf numFmtId="166" fontId="21" fillId="0" borderId="20" xfId="2" applyNumberFormat="1" applyFont="1" applyFill="1" applyBorder="1" applyAlignment="1" applyProtection="1">
      <alignment horizontal="center" vertical="center"/>
    </xf>
    <xf numFmtId="166" fontId="21" fillId="0" borderId="10" xfId="2" applyNumberFormat="1" applyFont="1" applyFill="1" applyBorder="1" applyAlignment="1" applyProtection="1">
      <alignment horizontal="center"/>
    </xf>
    <xf numFmtId="0" fontId="21" fillId="0" borderId="0" xfId="0" applyFont="1" applyProtection="1"/>
    <xf numFmtId="167" fontId="21" fillId="0" borderId="30" xfId="3" applyNumberFormat="1" applyFont="1" applyFill="1" applyBorder="1" applyAlignment="1" applyProtection="1">
      <alignment horizontal="center" vertical="center"/>
    </xf>
    <xf numFmtId="167" fontId="21" fillId="0" borderId="20" xfId="3" applyNumberFormat="1" applyFont="1" applyFill="1" applyBorder="1" applyAlignment="1" applyProtection="1">
      <alignment horizontal="center" vertical="center"/>
    </xf>
    <xf numFmtId="167" fontId="21" fillId="0" borderId="10" xfId="3" applyNumberFormat="1" applyFont="1" applyFill="1" applyBorder="1" applyAlignment="1" applyProtection="1">
      <alignment horizontal="center"/>
    </xf>
    <xf numFmtId="167" fontId="21" fillId="0" borderId="30" xfId="3" applyNumberFormat="1" applyFont="1" applyBorder="1" applyAlignment="1" applyProtection="1">
      <alignment horizontal="center" vertical="center"/>
    </xf>
    <xf numFmtId="167" fontId="21" fillId="0" borderId="20" xfId="3" applyNumberFormat="1" applyFont="1" applyBorder="1" applyAlignment="1" applyProtection="1">
      <alignment horizontal="center" vertical="center"/>
    </xf>
    <xf numFmtId="167" fontId="21" fillId="0" borderId="10" xfId="3" quotePrefix="1" applyNumberFormat="1" applyFont="1" applyFill="1" applyBorder="1" applyAlignment="1" applyProtection="1">
      <alignment horizontal="center"/>
    </xf>
    <xf numFmtId="165" fontId="21" fillId="0" borderId="30" xfId="3" applyNumberFormat="1" applyFont="1" applyBorder="1" applyAlignment="1" applyProtection="1">
      <alignment horizontal="center" vertical="center"/>
    </xf>
    <xf numFmtId="165" fontId="21" fillId="0" borderId="20" xfId="3" applyNumberFormat="1" applyFont="1" applyBorder="1" applyAlignment="1" applyProtection="1">
      <alignment horizontal="center" vertical="center"/>
    </xf>
    <xf numFmtId="167" fontId="21" fillId="0" borderId="29" xfId="3" quotePrefix="1" applyNumberFormat="1" applyFont="1" applyFill="1" applyBorder="1" applyAlignment="1" applyProtection="1">
      <alignment horizontal="center" vertical="center"/>
    </xf>
    <xf numFmtId="0" fontId="21" fillId="0" borderId="0" xfId="0" applyFont="1" applyBorder="1" applyProtection="1"/>
    <xf numFmtId="167" fontId="21" fillId="0" borderId="0" xfId="3" quotePrefix="1" applyNumberFormat="1" applyFont="1" applyBorder="1" applyAlignment="1" applyProtection="1">
      <alignment horizontal="center"/>
    </xf>
    <xf numFmtId="0" fontId="37" fillId="0" borderId="30" xfId="0" applyFont="1" applyBorder="1" applyAlignment="1" applyProtection="1">
      <alignment horizontal="left" indent="1"/>
    </xf>
    <xf numFmtId="0" fontId="21" fillId="0" borderId="20" xfId="0" applyFont="1" applyBorder="1" applyProtection="1"/>
    <xf numFmtId="0" fontId="21" fillId="0" borderId="21" xfId="0" applyFont="1" applyBorder="1" applyProtection="1"/>
    <xf numFmtId="165" fontId="21" fillId="0" borderId="20" xfId="3" applyNumberFormat="1" applyFont="1" applyFill="1" applyBorder="1" applyAlignment="1" applyProtection="1">
      <alignment horizontal="center" vertical="center"/>
    </xf>
    <xf numFmtId="165" fontId="21" fillId="0" borderId="21" xfId="3" applyNumberFormat="1" applyFont="1" applyFill="1" applyBorder="1" applyAlignment="1" applyProtection="1">
      <alignment horizontal="center" vertical="center"/>
    </xf>
    <xf numFmtId="165" fontId="21" fillId="0" borderId="21" xfId="3" applyNumberFormat="1" applyFont="1" applyBorder="1" applyAlignment="1" applyProtection="1">
      <alignment horizontal="center" vertical="center"/>
    </xf>
    <xf numFmtId="167" fontId="21" fillId="0" borderId="20" xfId="3" quotePrefix="1" applyNumberFormat="1" applyFont="1" applyFill="1" applyBorder="1" applyAlignment="1" applyProtection="1">
      <alignment horizontal="center" vertical="center"/>
    </xf>
    <xf numFmtId="167" fontId="21" fillId="0" borderId="21" xfId="3" quotePrefix="1" applyNumberFormat="1" applyFont="1" applyFill="1" applyBorder="1" applyAlignment="1" applyProtection="1">
      <alignment horizontal="center" vertical="center"/>
    </xf>
    <xf numFmtId="165" fontId="21" fillId="0" borderId="17" xfId="3" applyNumberFormat="1" applyFont="1" applyFill="1" applyBorder="1" applyAlignment="1" applyProtection="1">
      <alignment horizontal="center" vertical="center"/>
    </xf>
    <xf numFmtId="165" fontId="21" fillId="0" borderId="18" xfId="3" applyNumberFormat="1" applyFont="1" applyFill="1" applyBorder="1" applyAlignment="1" applyProtection="1">
      <alignment horizontal="center" vertical="center"/>
    </xf>
    <xf numFmtId="0" fontId="21" fillId="0" borderId="0" xfId="0" applyFont="1" applyBorder="1" applyAlignment="1" applyProtection="1">
      <alignment vertical="center"/>
    </xf>
    <xf numFmtId="165" fontId="21" fillId="0" borderId="0" xfId="3" applyNumberFormat="1" applyFont="1" applyFill="1" applyBorder="1" applyAlignment="1" applyProtection="1">
      <alignment horizontal="center" vertical="center"/>
    </xf>
    <xf numFmtId="167" fontId="21" fillId="0" borderId="20" xfId="3" quotePrefix="1" applyNumberFormat="1" applyFont="1" applyFill="1" applyBorder="1" applyAlignment="1" applyProtection="1">
      <alignment horizontal="center"/>
    </xf>
    <xf numFmtId="167" fontId="21" fillId="0" borderId="21" xfId="3" quotePrefix="1" applyNumberFormat="1" applyFont="1" applyFill="1" applyBorder="1" applyAlignment="1" applyProtection="1">
      <alignment horizontal="center"/>
    </xf>
    <xf numFmtId="166" fontId="21" fillId="0" borderId="21" xfId="2" applyNumberFormat="1" applyFont="1" applyFill="1" applyBorder="1" applyAlignment="1" applyProtection="1">
      <alignment horizontal="center" vertical="center"/>
    </xf>
    <xf numFmtId="166" fontId="21" fillId="0" borderId="17" xfId="2" applyNumberFormat="1" applyFont="1" applyFill="1" applyBorder="1" applyAlignment="1" applyProtection="1">
      <alignment horizontal="center" vertical="center"/>
    </xf>
    <xf numFmtId="166" fontId="21" fillId="0" borderId="18" xfId="2" applyNumberFormat="1" applyFont="1" applyFill="1" applyBorder="1" applyAlignment="1" applyProtection="1">
      <alignment horizontal="center" vertical="center"/>
    </xf>
    <xf numFmtId="0" fontId="21" fillId="0" borderId="0" xfId="0" applyFont="1" applyFill="1" applyBorder="1" applyProtection="1"/>
    <xf numFmtId="0" fontId="21" fillId="0" borderId="20" xfId="0" applyFont="1" applyFill="1" applyBorder="1" applyProtection="1"/>
    <xf numFmtId="0" fontId="21" fillId="0" borderId="21" xfId="0" applyFont="1" applyFill="1" applyBorder="1" applyProtection="1"/>
    <xf numFmtId="167" fontId="21" fillId="0" borderId="21" xfId="3" applyNumberFormat="1" applyFont="1" applyFill="1" applyBorder="1" applyAlignment="1" applyProtection="1">
      <alignment horizontal="center" vertical="center"/>
    </xf>
    <xf numFmtId="1" fontId="21" fillId="0" borderId="17" xfId="0" applyNumberFormat="1" applyFont="1" applyFill="1" applyBorder="1" applyAlignment="1" applyProtection="1">
      <alignment horizontal="center" vertical="center"/>
    </xf>
    <xf numFmtId="1" fontId="21" fillId="0" borderId="18" xfId="0" applyNumberFormat="1" applyFont="1" applyFill="1" applyBorder="1" applyAlignment="1" applyProtection="1">
      <alignment horizontal="center" vertical="center"/>
    </xf>
    <xf numFmtId="167" fontId="21" fillId="0" borderId="20" xfId="0" applyNumberFormat="1" applyFont="1" applyFill="1" applyBorder="1" applyAlignment="1" applyProtection="1">
      <alignment horizontal="center" vertical="center"/>
    </xf>
    <xf numFmtId="167" fontId="21" fillId="0" borderId="21" xfId="0" applyNumberFormat="1" applyFont="1" applyFill="1" applyBorder="1" applyAlignment="1" applyProtection="1">
      <alignment horizontal="center" vertical="center"/>
    </xf>
    <xf numFmtId="0" fontId="21" fillId="0" borderId="20" xfId="0" applyFont="1" applyBorder="1" applyAlignment="1" applyProtection="1">
      <alignment vertical="center"/>
    </xf>
    <xf numFmtId="0" fontId="21" fillId="0" borderId="21" xfId="0" applyFont="1" applyBorder="1" applyAlignment="1" applyProtection="1">
      <alignment vertical="center"/>
    </xf>
    <xf numFmtId="166" fontId="21" fillId="0" borderId="20" xfId="2" applyNumberFormat="1" applyFont="1" applyBorder="1" applyAlignment="1" applyProtection="1">
      <alignment horizontal="center" vertical="center"/>
    </xf>
    <xf numFmtId="166" fontId="21" fillId="0" borderId="21" xfId="2" applyNumberFormat="1" applyFont="1" applyBorder="1" applyAlignment="1" applyProtection="1">
      <alignment horizontal="center" vertical="center"/>
    </xf>
    <xf numFmtId="166" fontId="21" fillId="0" borderId="17" xfId="2" applyNumberFormat="1" applyFont="1" applyBorder="1" applyAlignment="1" applyProtection="1">
      <alignment horizontal="center" vertical="center"/>
    </xf>
    <xf numFmtId="166" fontId="21" fillId="0" borderId="18" xfId="2" applyNumberFormat="1" applyFont="1" applyBorder="1" applyAlignment="1" applyProtection="1">
      <alignment horizontal="center" vertical="center"/>
    </xf>
    <xf numFmtId="166" fontId="21" fillId="0" borderId="0" xfId="2" applyNumberFormat="1" applyFont="1" applyBorder="1" applyAlignment="1" applyProtection="1">
      <alignment horizontal="center" vertical="center"/>
    </xf>
    <xf numFmtId="0" fontId="21" fillId="0" borderId="14" xfId="0" applyFont="1" applyBorder="1" applyProtection="1"/>
    <xf numFmtId="0" fontId="21" fillId="0" borderId="15" xfId="0" applyFont="1" applyBorder="1" applyProtection="1"/>
    <xf numFmtId="0" fontId="21" fillId="0" borderId="16" xfId="0" applyFont="1" applyFill="1" applyBorder="1" applyProtection="1"/>
    <xf numFmtId="167" fontId="21" fillId="0" borderId="17" xfId="3" applyNumberFormat="1" applyFont="1" applyFill="1" applyBorder="1" applyAlignment="1" applyProtection="1">
      <alignment horizontal="center" vertical="center"/>
    </xf>
    <xf numFmtId="0" fontId="11" fillId="0" borderId="0" xfId="0" applyFont="1" applyFill="1" applyBorder="1" applyProtection="1"/>
    <xf numFmtId="0" fontId="11" fillId="0" borderId="29" xfId="0" applyFont="1" applyFill="1" applyBorder="1" applyProtection="1"/>
    <xf numFmtId="0" fontId="11" fillId="0" borderId="19" xfId="0" applyFont="1" applyFill="1" applyBorder="1" applyProtection="1"/>
    <xf numFmtId="0" fontId="11" fillId="0" borderId="26" xfId="0" applyFont="1" applyFill="1" applyBorder="1" applyProtection="1"/>
    <xf numFmtId="0" fontId="11" fillId="0" borderId="27" xfId="0" applyFont="1" applyFill="1" applyBorder="1" applyProtection="1"/>
    <xf numFmtId="0" fontId="16" fillId="0" borderId="0" xfId="0" applyFont="1" applyFill="1" applyBorder="1" applyAlignment="1" applyProtection="1">
      <alignment vertical="top"/>
    </xf>
    <xf numFmtId="0" fontId="11" fillId="0" borderId="30" xfId="0" applyFont="1" applyFill="1" applyBorder="1" applyProtection="1"/>
    <xf numFmtId="44" fontId="11" fillId="0" borderId="0" xfId="2" applyFont="1" applyProtection="1"/>
    <xf numFmtId="0" fontId="11" fillId="0" borderId="1" xfId="0" applyNumberFormat="1" applyFont="1" applyBorder="1" applyAlignment="1" applyProtection="1">
      <alignment vertical="center"/>
    </xf>
    <xf numFmtId="0" fontId="11" fillId="0" borderId="1" xfId="0" applyNumberFormat="1" applyFont="1" applyBorder="1" applyAlignment="1" applyProtection="1">
      <alignment vertical="center" wrapText="1"/>
    </xf>
    <xf numFmtId="0" fontId="11" fillId="0" borderId="1" xfId="2" applyNumberFormat="1" applyFont="1" applyBorder="1" applyAlignment="1" applyProtection="1">
      <alignment vertical="center"/>
    </xf>
    <xf numFmtId="0" fontId="11" fillId="0" borderId="1" xfId="0" applyNumberFormat="1" applyFont="1" applyFill="1" applyBorder="1" applyAlignment="1" applyProtection="1">
      <alignment vertical="center" wrapText="1"/>
    </xf>
    <xf numFmtId="0" fontId="11" fillId="0" borderId="8" xfId="0" applyFont="1" applyFill="1" applyBorder="1" applyAlignment="1" applyProtection="1">
      <alignment horizontal="center" vertical="center"/>
    </xf>
    <xf numFmtId="0" fontId="12" fillId="0" borderId="0" xfId="1" applyFont="1" applyFill="1" applyBorder="1" applyAlignment="1" applyProtection="1">
      <alignment vertical="top"/>
    </xf>
    <xf numFmtId="4" fontId="15" fillId="0" borderId="19" xfId="1" applyNumberFormat="1" applyFont="1" applyFill="1" applyBorder="1" applyAlignment="1" applyProtection="1">
      <alignment horizontal="left" vertical="top" wrapText="1"/>
    </xf>
    <xf numFmtId="0" fontId="16" fillId="0" borderId="19" xfId="1" applyFont="1" applyFill="1" applyBorder="1" applyAlignment="1" applyProtection="1">
      <alignment horizontal="left" vertical="top"/>
    </xf>
    <xf numFmtId="44" fontId="19" fillId="0" borderId="19" xfId="1" applyNumberFormat="1" applyFont="1" applyFill="1" applyBorder="1" applyAlignment="1" applyProtection="1">
      <alignment horizontal="center" vertical="top"/>
    </xf>
    <xf numFmtId="0" fontId="15" fillId="0" borderId="0" xfId="1" applyNumberFormat="1" applyFont="1" applyFill="1" applyBorder="1" applyAlignment="1" applyProtection="1">
      <alignment horizontal="left" vertical="top" wrapText="1"/>
    </xf>
    <xf numFmtId="0" fontId="16" fillId="0" borderId="0" xfId="1" applyNumberFormat="1" applyFont="1" applyFill="1" applyBorder="1" applyAlignment="1" applyProtection="1">
      <alignment horizontal="left" vertical="top"/>
    </xf>
    <xf numFmtId="0" fontId="19" fillId="0" borderId="0" xfId="1" applyNumberFormat="1" applyFont="1" applyFill="1" applyBorder="1" applyAlignment="1" applyProtection="1">
      <alignment horizontal="center" vertical="top"/>
    </xf>
    <xf numFmtId="44" fontId="16" fillId="2" borderId="1" xfId="2" applyNumberFormat="1" applyFont="1" applyFill="1" applyBorder="1" applyAlignment="1" applyProtection="1">
      <alignment vertical="center"/>
    </xf>
    <xf numFmtId="4" fontId="11" fillId="0" borderId="1" xfId="0" applyNumberFormat="1" applyFont="1" applyFill="1" applyBorder="1" applyAlignment="1" applyProtection="1">
      <alignment horizontal="center" vertical="center"/>
    </xf>
    <xf numFmtId="4" fontId="12" fillId="0" borderId="30" xfId="0" applyNumberFormat="1" applyFont="1" applyFill="1" applyBorder="1" applyProtection="1"/>
    <xf numFmtId="0" fontId="11" fillId="0" borderId="19" xfId="0" applyFont="1" applyFill="1" applyBorder="1" applyAlignment="1" applyProtection="1">
      <alignment vertical="center"/>
    </xf>
    <xf numFmtId="0" fontId="16" fillId="0" borderId="28" xfId="0" applyNumberFormat="1" applyFont="1" applyFill="1" applyBorder="1" applyAlignment="1" applyProtection="1">
      <alignment horizontal="right" vertical="center"/>
    </xf>
    <xf numFmtId="3" fontId="16" fillId="2" borderId="1" xfId="0" applyNumberFormat="1" applyFont="1" applyFill="1" applyBorder="1" applyAlignment="1" applyProtection="1">
      <alignment horizontal="center" vertical="center"/>
    </xf>
    <xf numFmtId="4" fontId="16" fillId="2" borderId="1" xfId="0" applyNumberFormat="1" applyFont="1" applyFill="1" applyBorder="1" applyAlignment="1" applyProtection="1">
      <alignment horizontal="center" vertical="center"/>
    </xf>
    <xf numFmtId="44" fontId="34" fillId="0" borderId="7" xfId="0" applyNumberFormat="1" applyFont="1" applyFill="1" applyBorder="1" applyAlignment="1" applyProtection="1">
      <alignment vertical="center"/>
    </xf>
    <xf numFmtId="3" fontId="26" fillId="2" borderId="1" xfId="0" applyNumberFormat="1" applyFont="1" applyFill="1" applyBorder="1" applyAlignment="1" applyProtection="1">
      <alignment horizontal="left" vertical="center" wrapText="1"/>
    </xf>
    <xf numFmtId="44" fontId="26" fillId="2" borderId="1" xfId="2" applyNumberFormat="1" applyFont="1" applyFill="1" applyBorder="1" applyAlignment="1" applyProtection="1">
      <alignment horizontal="left" vertical="center"/>
    </xf>
    <xf numFmtId="165" fontId="26" fillId="2" borderId="1" xfId="3" applyNumberFormat="1" applyFont="1" applyFill="1" applyBorder="1" applyAlignment="1" applyProtection="1">
      <alignment horizontal="center" vertical="center"/>
    </xf>
    <xf numFmtId="44" fontId="26" fillId="2" borderId="23" xfId="2" applyNumberFormat="1" applyFont="1" applyFill="1" applyBorder="1" applyAlignment="1" applyProtection="1">
      <alignment horizontal="left" vertical="center"/>
    </xf>
    <xf numFmtId="3" fontId="16" fillId="0" borderId="0" xfId="0" applyNumberFormat="1" applyFont="1" applyFill="1" applyBorder="1" applyAlignment="1" applyProtection="1">
      <alignment horizontal="left" vertical="center"/>
    </xf>
    <xf numFmtId="44" fontId="11" fillId="0" borderId="0" xfId="0" applyNumberFormat="1" applyFont="1" applyFill="1" applyBorder="1" applyAlignment="1" applyProtection="1">
      <alignment horizontal="left" vertical="center"/>
    </xf>
    <xf numFmtId="44" fontId="11" fillId="0" borderId="0" xfId="2" applyNumberFormat="1" applyFont="1" applyFill="1" applyBorder="1" applyAlignment="1" applyProtection="1">
      <alignment horizontal="left" vertical="center"/>
    </xf>
    <xf numFmtId="165" fontId="11" fillId="0" borderId="0" xfId="3" applyNumberFormat="1" applyFont="1" applyFill="1" applyBorder="1" applyAlignment="1" applyProtection="1">
      <alignment horizontal="left" vertical="center"/>
    </xf>
    <xf numFmtId="3" fontId="11" fillId="0" borderId="0" xfId="0" applyNumberFormat="1" applyFont="1" applyFill="1" applyBorder="1" applyAlignment="1" applyProtection="1">
      <alignment horizontal="left" vertical="center"/>
    </xf>
    <xf numFmtId="0" fontId="21" fillId="2" borderId="1" xfId="0" applyFont="1" applyFill="1" applyBorder="1" applyAlignment="1" applyProtection="1">
      <alignment vertical="center"/>
    </xf>
    <xf numFmtId="44" fontId="21" fillId="2" borderId="1" xfId="2" applyNumberFormat="1" applyFont="1" applyFill="1" applyBorder="1" applyAlignment="1" applyProtection="1">
      <alignment vertical="center"/>
    </xf>
    <xf numFmtId="4" fontId="41" fillId="2" borderId="1" xfId="0" applyNumberFormat="1" applyFont="1" applyFill="1" applyBorder="1" applyAlignment="1" applyProtection="1">
      <alignment horizontal="left" vertical="top" wrapText="1"/>
    </xf>
    <xf numFmtId="0" fontId="16" fillId="0" borderId="0" xfId="0" applyFont="1" applyFill="1" applyBorder="1" applyAlignment="1" applyProtection="1">
      <alignment horizontal="right" vertical="center"/>
    </xf>
    <xf numFmtId="3" fontId="13" fillId="0" borderId="32" xfId="0" applyNumberFormat="1" applyFont="1" applyBorder="1" applyAlignment="1" applyProtection="1">
      <alignment horizontal="left" vertical="center" wrapText="1"/>
    </xf>
    <xf numFmtId="3" fontId="13" fillId="0" borderId="1" xfId="0" applyNumberFormat="1" applyFont="1" applyBorder="1" applyAlignment="1" applyProtection="1">
      <alignment horizontal="left" vertical="center" wrapText="1"/>
    </xf>
    <xf numFmtId="3" fontId="13" fillId="0" borderId="1" xfId="0" applyNumberFormat="1" applyFont="1" applyFill="1" applyBorder="1" applyAlignment="1" applyProtection="1">
      <alignment horizontal="left" vertical="center" wrapText="1"/>
    </xf>
    <xf numFmtId="3" fontId="13" fillId="0" borderId="17" xfId="0" applyNumberFormat="1" applyFont="1" applyBorder="1" applyAlignment="1" applyProtection="1">
      <alignment horizontal="left" vertical="center" wrapText="1"/>
    </xf>
    <xf numFmtId="0" fontId="21" fillId="0" borderId="30"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9" xfId="0" applyFont="1" applyBorder="1" applyAlignment="1" applyProtection="1">
      <alignment vertical="center"/>
    </xf>
    <xf numFmtId="0" fontId="11" fillId="0" borderId="27" xfId="0" applyNumberFormat="1" applyFont="1" applyFill="1" applyBorder="1" applyAlignment="1" applyProtection="1">
      <alignment horizontal="center" vertical="center" wrapText="1"/>
    </xf>
    <xf numFmtId="0" fontId="11" fillId="0" borderId="27" xfId="2"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1" fillId="0" borderId="0" xfId="2" applyNumberFormat="1" applyFont="1" applyFill="1" applyBorder="1" applyAlignment="1" applyProtection="1">
      <alignment horizontal="center" vertical="center" wrapText="1"/>
    </xf>
    <xf numFmtId="44" fontId="19" fillId="0" borderId="0" xfId="1" applyNumberFormat="1" applyFont="1" applyFill="1" applyBorder="1" applyAlignment="1" applyProtection="1">
      <alignment horizontal="center" vertical="top"/>
    </xf>
    <xf numFmtId="0" fontId="16" fillId="0" borderId="0" xfId="2" applyNumberFormat="1" applyFont="1" applyFill="1" applyBorder="1" applyAlignment="1" applyProtection="1">
      <alignment horizontal="center" vertical="center" wrapText="1"/>
    </xf>
    <xf numFmtId="3" fontId="35" fillId="0" borderId="26" xfId="0" applyNumberFormat="1" applyFont="1" applyFill="1" applyBorder="1" applyAlignment="1" applyProtection="1">
      <alignment horizontal="left" vertical="center" wrapText="1"/>
    </xf>
    <xf numFmtId="4" fontId="12" fillId="0" borderId="26" xfId="0" applyNumberFormat="1" applyFont="1" applyFill="1" applyBorder="1" applyProtection="1"/>
    <xf numFmtId="0" fontId="16" fillId="0" borderId="28" xfId="2" applyNumberFormat="1" applyFont="1" applyFill="1" applyBorder="1" applyAlignment="1" applyProtection="1">
      <alignment horizontal="right" vertical="center" wrapText="1" indent="1"/>
    </xf>
    <xf numFmtId="0" fontId="25" fillId="0" borderId="0" xfId="1" applyFont="1" applyAlignment="1" applyProtection="1">
      <alignment horizontal="center" vertical="top"/>
    </xf>
    <xf numFmtId="0" fontId="16" fillId="0" borderId="0" xfId="1" applyFont="1" applyAlignment="1" applyProtection="1">
      <alignment horizontal="left" vertical="top" wrapText="1"/>
    </xf>
    <xf numFmtId="4" fontId="15" fillId="0" borderId="0" xfId="0" applyNumberFormat="1" applyFont="1" applyFill="1" applyBorder="1" applyAlignment="1" applyProtection="1">
      <alignment horizontal="center" vertical="center" wrapText="1"/>
    </xf>
    <xf numFmtId="4" fontId="16" fillId="0" borderId="30" xfId="0" applyNumberFormat="1" applyFont="1" applyFill="1" applyBorder="1" applyAlignment="1" applyProtection="1">
      <alignment vertical="top" wrapText="1"/>
    </xf>
    <xf numFmtId="4" fontId="26" fillId="0" borderId="0" xfId="0" applyNumberFormat="1" applyFont="1" applyFill="1" applyBorder="1" applyAlignment="1" applyProtection="1">
      <alignment horizontal="left" vertical="top" wrapText="1"/>
    </xf>
    <xf numFmtId="4" fontId="15"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left" vertical="top" wrapText="1"/>
    </xf>
    <xf numFmtId="2" fontId="16" fillId="2" borderId="1" xfId="0" applyNumberFormat="1" applyFont="1" applyFill="1" applyBorder="1" applyAlignment="1" applyProtection="1">
      <alignment horizontal="center" vertical="center"/>
    </xf>
    <xf numFmtId="4" fontId="12" fillId="0" borderId="27" xfId="0" applyNumberFormat="1" applyFont="1" applyFill="1" applyBorder="1" applyAlignment="1" applyProtection="1">
      <alignment wrapText="1"/>
    </xf>
    <xf numFmtId="4" fontId="12" fillId="0" borderId="27" xfId="0" applyNumberFormat="1" applyFont="1" applyFill="1" applyBorder="1" applyProtection="1"/>
    <xf numFmtId="4" fontId="12" fillId="0" borderId="0" xfId="0" applyNumberFormat="1" applyFont="1" applyFill="1" applyBorder="1" applyProtection="1"/>
    <xf numFmtId="3" fontId="11" fillId="3" borderId="1" xfId="0" applyNumberFormat="1" applyFont="1" applyFill="1" applyBorder="1" applyAlignment="1" applyProtection="1">
      <alignment horizontal="center" vertical="center"/>
      <protection locked="0"/>
    </xf>
    <xf numFmtId="2" fontId="11" fillId="3" borderId="1" xfId="0" applyNumberFormat="1" applyFont="1" applyFill="1" applyBorder="1" applyAlignment="1" applyProtection="1">
      <alignment horizontal="center" vertical="center"/>
      <protection locked="0"/>
    </xf>
    <xf numFmtId="2" fontId="11" fillId="3" borderId="1" xfId="2" applyNumberFormat="1" applyFont="1" applyFill="1" applyBorder="1" applyAlignment="1" applyProtection="1">
      <alignment horizontal="center" vertical="center"/>
      <protection locked="0"/>
    </xf>
    <xf numFmtId="0" fontId="11" fillId="3" borderId="1" xfId="1" applyFont="1" applyFill="1" applyBorder="1" applyAlignment="1" applyProtection="1">
      <alignment vertical="center" wrapText="1"/>
      <protection locked="0"/>
    </xf>
    <xf numFmtId="0" fontId="11" fillId="3" borderId="1" xfId="0" applyFont="1" applyFill="1" applyBorder="1" applyAlignment="1" applyProtection="1">
      <alignment horizontal="center" vertical="center" wrapText="1"/>
      <protection locked="0"/>
    </xf>
    <xf numFmtId="1" fontId="11" fillId="3" borderId="1" xfId="0" applyNumberFormat="1" applyFont="1" applyFill="1" applyBorder="1" applyAlignment="1" applyProtection="1">
      <alignment horizontal="center" vertical="center"/>
      <protection locked="0"/>
    </xf>
    <xf numFmtId="44" fontId="11" fillId="3" borderId="1" xfId="0" applyNumberFormat="1" applyFont="1" applyFill="1" applyBorder="1" applyAlignment="1" applyProtection="1">
      <alignment vertical="center"/>
      <protection locked="0"/>
    </xf>
    <xf numFmtId="44" fontId="21" fillId="3" borderId="1" xfId="2" applyNumberFormat="1" applyFont="1" applyFill="1" applyBorder="1" applyAlignment="1" applyProtection="1">
      <alignment vertical="center"/>
      <protection locked="0"/>
    </xf>
    <xf numFmtId="44" fontId="40" fillId="3" borderId="1" xfId="2" applyNumberFormat="1" applyFont="1" applyFill="1" applyBorder="1" applyAlignment="1" applyProtection="1">
      <alignment vertical="center"/>
      <protection locked="0"/>
    </xf>
    <xf numFmtId="0" fontId="21" fillId="3" borderId="1" xfId="2" applyNumberFormat="1" applyFont="1" applyFill="1" applyBorder="1" applyAlignment="1" applyProtection="1">
      <alignment horizontal="center" vertical="center"/>
      <protection locked="0"/>
    </xf>
    <xf numFmtId="0" fontId="11" fillId="3" borderId="1" xfId="0" applyNumberFormat="1" applyFont="1" applyFill="1" applyBorder="1" applyAlignment="1" applyProtection="1">
      <alignment horizontal="center" vertical="center" wrapText="1"/>
      <protection locked="0"/>
    </xf>
    <xf numFmtId="0" fontId="11" fillId="3" borderId="1" xfId="2" applyNumberFormat="1" applyFont="1" applyFill="1" applyBorder="1" applyAlignment="1" applyProtection="1">
      <alignment horizontal="center" vertical="center" wrapText="1"/>
      <protection locked="0"/>
    </xf>
    <xf numFmtId="44" fontId="11" fillId="3" borderId="1" xfId="2" applyNumberFormat="1" applyFont="1" applyFill="1" applyBorder="1" applyAlignment="1" applyProtection="1">
      <alignment vertical="center"/>
      <protection locked="0"/>
    </xf>
    <xf numFmtId="44" fontId="13" fillId="3" borderId="1" xfId="0" applyNumberFormat="1" applyFont="1" applyFill="1" applyBorder="1" applyAlignment="1" applyProtection="1">
      <alignment vertical="center"/>
      <protection locked="0"/>
    </xf>
    <xf numFmtId="4" fontId="13" fillId="3" borderId="1" xfId="0" applyNumberFormat="1" applyFont="1" applyFill="1" applyBorder="1" applyAlignment="1" applyProtection="1">
      <alignment vertical="center"/>
      <protection locked="0"/>
    </xf>
    <xf numFmtId="14" fontId="13" fillId="3" borderId="1" xfId="0" applyNumberFormat="1" applyFont="1" applyFill="1" applyBorder="1" applyAlignment="1" applyProtection="1">
      <alignment horizontal="center" vertical="center"/>
      <protection locked="0"/>
    </xf>
    <xf numFmtId="0" fontId="13" fillId="3" borderId="1" xfId="0" applyFont="1" applyFill="1" applyBorder="1" applyAlignment="1" applyProtection="1">
      <alignment vertical="center"/>
      <protection locked="0"/>
    </xf>
    <xf numFmtId="44" fontId="13" fillId="3" borderId="1" xfId="2" applyFont="1" applyFill="1" applyBorder="1" applyAlignment="1" applyProtection="1">
      <alignment vertical="center"/>
      <protection locked="0"/>
    </xf>
    <xf numFmtId="44" fontId="13" fillId="3" borderId="31" xfId="2" applyFont="1" applyFill="1" applyBorder="1" applyAlignment="1" applyProtection="1">
      <alignment vertical="center"/>
      <protection locked="0"/>
    </xf>
    <xf numFmtId="44" fontId="16" fillId="2" borderId="1" xfId="2" applyFont="1" applyFill="1" applyBorder="1" applyAlignment="1" applyProtection="1">
      <alignment vertical="center"/>
    </xf>
    <xf numFmtId="3" fontId="35" fillId="0" borderId="27" xfId="0" applyNumberFormat="1" applyFont="1" applyFill="1" applyBorder="1" applyAlignment="1" applyProtection="1">
      <alignment horizontal="left" vertical="center" wrapText="1"/>
    </xf>
    <xf numFmtId="3" fontId="35" fillId="0" borderId="0" xfId="0" applyNumberFormat="1" applyFont="1" applyFill="1" applyBorder="1" applyAlignment="1" applyProtection="1">
      <alignment horizontal="left" vertical="center" wrapText="1"/>
    </xf>
    <xf numFmtId="165" fontId="26" fillId="2" borderId="22" xfId="3" applyNumberFormat="1" applyFont="1" applyFill="1" applyBorder="1" applyAlignment="1" applyProtection="1">
      <alignment horizontal="center" vertical="center"/>
    </xf>
    <xf numFmtId="3" fontId="13" fillId="0" borderId="31" xfId="0" applyNumberFormat="1" applyFont="1" applyBorder="1" applyAlignment="1" applyProtection="1">
      <alignment horizontal="left" vertical="center" wrapText="1"/>
    </xf>
    <xf numFmtId="3" fontId="26" fillId="2" borderId="4" xfId="0" applyNumberFormat="1" applyFont="1" applyFill="1" applyBorder="1" applyAlignment="1" applyProtection="1">
      <alignment horizontal="left" vertical="center" wrapText="1"/>
    </xf>
    <xf numFmtId="44" fontId="34" fillId="3" borderId="7" xfId="0" applyNumberFormat="1" applyFont="1" applyFill="1" applyBorder="1" applyAlignment="1" applyProtection="1">
      <alignment vertical="center"/>
      <protection locked="0"/>
    </xf>
    <xf numFmtId="0" fontId="11" fillId="0" borderId="27" xfId="1" applyFont="1" applyFill="1" applyBorder="1" applyAlignment="1" applyProtection="1">
      <alignment vertical="center" wrapText="1"/>
    </xf>
    <xf numFmtId="0" fontId="11" fillId="0" borderId="27" xfId="0" applyFont="1" applyFill="1" applyBorder="1" applyAlignment="1" applyProtection="1">
      <alignment horizontal="center" vertical="center" wrapText="1"/>
    </xf>
    <xf numFmtId="1" fontId="11" fillId="0" borderId="27" xfId="0" applyNumberFormat="1" applyFont="1" applyFill="1" applyBorder="1" applyAlignment="1" applyProtection="1">
      <alignment horizontal="center" vertical="center"/>
    </xf>
    <xf numFmtId="0" fontId="11" fillId="0" borderId="26" xfId="1" applyFont="1" applyFill="1" applyBorder="1" applyAlignment="1" applyProtection="1">
      <alignment vertical="center" wrapText="1"/>
    </xf>
    <xf numFmtId="44" fontId="16" fillId="3" borderId="1" xfId="2" applyNumberFormat="1" applyFont="1" applyFill="1" applyBorder="1" applyAlignment="1" applyProtection="1">
      <alignment vertical="center"/>
      <protection locked="0"/>
    </xf>
    <xf numFmtId="44" fontId="16" fillId="3" borderId="1" xfId="0" applyNumberFormat="1" applyFont="1" applyFill="1" applyBorder="1" applyAlignment="1" applyProtection="1">
      <alignment vertical="center"/>
      <protection locked="0"/>
    </xf>
    <xf numFmtId="44" fontId="16" fillId="3" borderId="1" xfId="2" applyFont="1" applyFill="1" applyBorder="1" applyAlignment="1" applyProtection="1">
      <alignment vertical="center"/>
      <protection locked="0"/>
    </xf>
    <xf numFmtId="4" fontId="11" fillId="3" borderId="1" xfId="0" applyNumberFormat="1" applyFont="1" applyFill="1" applyBorder="1" applyAlignment="1" applyProtection="1">
      <alignment vertical="center" wrapText="1"/>
      <protection locked="0"/>
    </xf>
    <xf numFmtId="0" fontId="23" fillId="0" borderId="0" xfId="0" applyFont="1" applyBorder="1" applyAlignment="1" applyProtection="1">
      <alignment horizontal="left"/>
    </xf>
    <xf numFmtId="44" fontId="34" fillId="0" borderId="0" xfId="0" applyNumberFormat="1" applyFont="1" applyFill="1" applyBorder="1" applyAlignment="1" applyProtection="1">
      <alignment vertical="center"/>
    </xf>
    <xf numFmtId="0" fontId="0" fillId="0" borderId="0" xfId="0" applyProtection="1"/>
    <xf numFmtId="0" fontId="14" fillId="0" borderId="0" xfId="0" applyFont="1" applyFill="1" applyBorder="1" applyAlignment="1" applyProtection="1"/>
    <xf numFmtId="0" fontId="0" fillId="0" borderId="5" xfId="0" applyBorder="1" applyProtection="1"/>
    <xf numFmtId="0" fontId="0" fillId="0" borderId="10" xfId="0" applyBorder="1" applyProtection="1"/>
    <xf numFmtId="0" fontId="0" fillId="0" borderId="0"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11" fillId="0" borderId="1" xfId="0" applyFont="1" applyFill="1" applyBorder="1" applyAlignment="1" applyProtection="1">
      <alignment vertical="center"/>
    </xf>
    <xf numFmtId="0" fontId="11" fillId="0" borderId="2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35" fillId="0" borderId="30" xfId="0" applyFont="1" applyFill="1" applyBorder="1" applyAlignment="1" applyProtection="1">
      <alignment horizontal="left" vertical="center"/>
    </xf>
    <xf numFmtId="44" fontId="21" fillId="3" borderId="7" xfId="0" applyNumberFormat="1" applyFont="1" applyFill="1" applyBorder="1" applyAlignment="1" applyProtection="1">
      <alignment vertical="center"/>
      <protection locked="0"/>
    </xf>
    <xf numFmtId="0" fontId="19" fillId="0" borderId="0" xfId="0" applyFont="1" applyBorder="1" applyProtection="1"/>
    <xf numFmtId="0" fontId="19" fillId="0" borderId="0" xfId="0" applyFont="1" applyFill="1" applyBorder="1" applyProtection="1"/>
    <xf numFmtId="3" fontId="11" fillId="3" borderId="1" xfId="2" applyNumberFormat="1" applyFont="1" applyFill="1" applyBorder="1" applyAlignment="1" applyProtection="1">
      <alignment horizontal="center" vertical="center"/>
      <protection locked="0"/>
    </xf>
    <xf numFmtId="44" fontId="11" fillId="2" borderId="1" xfId="0" applyNumberFormat="1" applyFont="1" applyFill="1" applyBorder="1" applyAlignment="1" applyProtection="1">
      <alignment vertical="center"/>
    </xf>
    <xf numFmtId="4" fontId="11" fillId="3" borderId="1" xfId="0" applyNumberFormat="1" applyFont="1" applyFill="1" applyBorder="1" applyAlignment="1" applyProtection="1">
      <alignment vertical="center"/>
      <protection locked="0"/>
    </xf>
    <xf numFmtId="44" fontId="11" fillId="3" borderId="1" xfId="0" applyNumberFormat="1" applyFont="1" applyFill="1" applyBorder="1" applyAlignment="1" applyProtection="1">
      <alignment vertical="center" wrapText="1"/>
      <protection locked="0"/>
    </xf>
    <xf numFmtId="0" fontId="11" fillId="0" borderId="1" xfId="1" applyFont="1" applyFill="1" applyBorder="1" applyAlignment="1" applyProtection="1">
      <alignment vertical="center"/>
      <protection locked="0"/>
    </xf>
    <xf numFmtId="0" fontId="24" fillId="0" borderId="1" xfId="0" applyFont="1" applyBorder="1" applyAlignment="1" applyProtection="1">
      <alignment horizontal="center" vertical="center" wrapText="1"/>
      <protection locked="0"/>
    </xf>
    <xf numFmtId="1" fontId="2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169" fontId="11" fillId="0" borderId="1" xfId="0" applyNumberFormat="1" applyFont="1" applyBorder="1" applyAlignment="1" applyProtection="1">
      <alignment horizontal="center" vertical="center"/>
      <protection locked="0"/>
    </xf>
    <xf numFmtId="0" fontId="11" fillId="0" borderId="1" xfId="1" applyFont="1" applyFill="1" applyBorder="1" applyAlignment="1" applyProtection="1">
      <alignment horizontal="center" vertical="center" wrapText="1"/>
      <protection locked="0"/>
    </xf>
    <xf numFmtId="14"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vertical="center"/>
      <protection locked="0"/>
    </xf>
    <xf numFmtId="44" fontId="11" fillId="3" borderId="1" xfId="2" applyFont="1" applyFill="1" applyBorder="1" applyAlignment="1" applyProtection="1">
      <alignment vertical="center"/>
      <protection locked="0"/>
    </xf>
    <xf numFmtId="44" fontId="44" fillId="3" borderId="1" xfId="2" applyFont="1" applyFill="1" applyBorder="1" applyAlignment="1" applyProtection="1">
      <alignment vertical="center"/>
      <protection locked="0"/>
    </xf>
    <xf numFmtId="14" fontId="11" fillId="3"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vertical="center" wrapText="1"/>
      <protection locked="0"/>
    </xf>
    <xf numFmtId="3" fontId="11" fillId="0" borderId="32" xfId="0" applyNumberFormat="1" applyFont="1" applyBorder="1" applyAlignment="1" applyProtection="1">
      <alignment horizontal="left" vertical="center" wrapText="1"/>
    </xf>
    <xf numFmtId="44" fontId="11" fillId="3" borderId="32" xfId="2" applyNumberFormat="1" applyFont="1" applyFill="1" applyBorder="1" applyAlignment="1" applyProtection="1">
      <alignment horizontal="left" vertical="center"/>
      <protection locked="0"/>
    </xf>
    <xf numFmtId="44" fontId="11" fillId="0" borderId="33" xfId="2" applyNumberFormat="1" applyFont="1" applyBorder="1" applyAlignment="1" applyProtection="1">
      <alignment horizontal="left" vertical="center"/>
    </xf>
    <xf numFmtId="165" fontId="11" fillId="0" borderId="32" xfId="3" applyNumberFormat="1" applyFont="1" applyBorder="1" applyAlignment="1" applyProtection="1">
      <alignment horizontal="center" vertical="center"/>
    </xf>
    <xf numFmtId="3" fontId="11" fillId="0" borderId="32" xfId="0" applyNumberFormat="1" applyFont="1" applyFill="1" applyBorder="1" applyAlignment="1" applyProtection="1">
      <alignment horizontal="left" vertical="center" wrapText="1"/>
      <protection locked="0"/>
    </xf>
    <xf numFmtId="3" fontId="11" fillId="0" borderId="1" xfId="0" applyNumberFormat="1" applyFont="1" applyBorder="1" applyAlignment="1" applyProtection="1">
      <alignment horizontal="left" vertical="center" wrapText="1"/>
    </xf>
    <xf numFmtId="44" fontId="11" fillId="3" borderId="17" xfId="2" applyNumberFormat="1" applyFont="1" applyFill="1" applyBorder="1" applyAlignment="1" applyProtection="1">
      <alignment horizontal="left" vertical="center"/>
      <protection locked="0"/>
    </xf>
    <xf numFmtId="44" fontId="11" fillId="0" borderId="18" xfId="2" applyNumberFormat="1" applyFont="1" applyBorder="1" applyAlignment="1" applyProtection="1">
      <alignment horizontal="left" vertical="center"/>
    </xf>
    <xf numFmtId="165" fontId="11" fillId="0" borderId="17" xfId="3" applyNumberFormat="1" applyFont="1" applyBorder="1" applyAlignment="1" applyProtection="1">
      <alignment horizontal="center" vertical="center"/>
    </xf>
    <xf numFmtId="3" fontId="11" fillId="0" borderId="17" xfId="0" applyNumberFormat="1" applyFont="1" applyFill="1" applyBorder="1" applyAlignment="1" applyProtection="1">
      <alignment horizontal="left" vertical="center" wrapText="1"/>
      <protection locked="0"/>
    </xf>
    <xf numFmtId="3" fontId="11" fillId="0" borderId="1" xfId="0" applyNumberFormat="1" applyFont="1" applyFill="1" applyBorder="1" applyAlignment="1" applyProtection="1">
      <alignment horizontal="left" vertical="center" wrapText="1"/>
    </xf>
    <xf numFmtId="44" fontId="45" fillId="0" borderId="18" xfId="2" applyNumberFormat="1" applyFont="1" applyBorder="1" applyAlignment="1" applyProtection="1">
      <alignment horizontal="left" vertical="center"/>
    </xf>
    <xf numFmtId="165" fontId="45" fillId="0" borderId="17" xfId="3" applyNumberFormat="1" applyFont="1" applyBorder="1" applyAlignment="1" applyProtection="1">
      <alignment horizontal="center" vertical="center"/>
    </xf>
    <xf numFmtId="44" fontId="11" fillId="3" borderId="1" xfId="2" applyNumberFormat="1" applyFont="1" applyFill="1" applyBorder="1" applyAlignment="1" applyProtection="1">
      <alignment horizontal="left" vertical="center"/>
      <protection locked="0"/>
    </xf>
    <xf numFmtId="44" fontId="11" fillId="0" borderId="3" xfId="2" applyNumberFormat="1" applyFont="1" applyBorder="1" applyAlignment="1" applyProtection="1">
      <alignment horizontal="left" vertical="center"/>
    </xf>
    <xf numFmtId="165" fontId="11" fillId="0" borderId="1" xfId="3" applyNumberFormat="1" applyFont="1" applyBorder="1" applyAlignment="1" applyProtection="1">
      <alignment horizontal="center" vertical="center"/>
    </xf>
    <xf numFmtId="3" fontId="11" fillId="0" borderId="1" xfId="0" applyNumberFormat="1" applyFont="1" applyFill="1" applyBorder="1" applyAlignment="1" applyProtection="1">
      <alignment horizontal="left" vertical="center" wrapText="1"/>
      <protection locked="0"/>
    </xf>
    <xf numFmtId="44" fontId="16" fillId="2" borderId="23" xfId="2" applyNumberFormat="1" applyFont="1" applyFill="1" applyBorder="1" applyAlignment="1" applyProtection="1">
      <alignment horizontal="left" vertical="center"/>
    </xf>
    <xf numFmtId="44" fontId="16" fillId="2" borderId="24" xfId="2" applyNumberFormat="1" applyFont="1" applyFill="1" applyBorder="1" applyAlignment="1" applyProtection="1">
      <alignment horizontal="left" vertical="center"/>
    </xf>
    <xf numFmtId="165" fontId="16" fillId="2" borderId="22" xfId="3" applyNumberFormat="1" applyFont="1" applyFill="1" applyBorder="1" applyAlignment="1" applyProtection="1">
      <alignment horizontal="center" vertical="center"/>
    </xf>
    <xf numFmtId="44" fontId="11" fillId="3" borderId="20" xfId="2" applyNumberFormat="1" applyFont="1" applyFill="1" applyBorder="1" applyAlignment="1" applyProtection="1">
      <alignment horizontal="left" vertical="center"/>
      <protection locked="0"/>
    </xf>
    <xf numFmtId="44" fontId="11" fillId="0" borderId="21" xfId="2" applyNumberFormat="1" applyFont="1" applyBorder="1" applyAlignment="1" applyProtection="1">
      <alignment horizontal="left" vertical="center"/>
    </xf>
    <xf numFmtId="165" fontId="11" fillId="0" borderId="20" xfId="3" applyNumberFormat="1" applyFont="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0" fontId="13" fillId="3" borderId="1" xfId="0" applyFont="1" applyFill="1" applyBorder="1" applyAlignment="1" applyProtection="1">
      <alignment horizontal="left" vertical="center"/>
      <protection locked="0"/>
    </xf>
    <xf numFmtId="14" fontId="43" fillId="3" borderId="1" xfId="0" applyNumberFormat="1" applyFont="1" applyFill="1" applyBorder="1" applyAlignment="1" applyProtection="1">
      <alignment horizontal="left" vertical="center"/>
      <protection locked="0"/>
    </xf>
    <xf numFmtId="0" fontId="29" fillId="3" borderId="1" xfId="0" applyFont="1" applyFill="1" applyBorder="1" applyAlignment="1" applyProtection="1">
      <alignment horizontal="left" vertical="center"/>
      <protection locked="0"/>
    </xf>
    <xf numFmtId="0" fontId="29" fillId="3" borderId="1" xfId="0" applyFont="1" applyFill="1" applyBorder="1" applyAlignment="1" applyProtection="1">
      <alignment vertical="center"/>
      <protection locked="0"/>
    </xf>
    <xf numFmtId="0" fontId="13" fillId="3" borderId="1" xfId="0" applyFont="1" applyFill="1" applyBorder="1" applyAlignment="1" applyProtection="1">
      <alignment horizontal="left" vertical="center" wrapText="1"/>
      <protection locked="0"/>
    </xf>
    <xf numFmtId="14" fontId="31" fillId="3" borderId="1" xfId="0" applyNumberFormat="1" applyFont="1" applyFill="1" applyBorder="1" applyAlignment="1" applyProtection="1">
      <alignment horizontal="left" vertical="center"/>
      <protection locked="0"/>
    </xf>
    <xf numFmtId="0" fontId="32" fillId="3" borderId="1" xfId="0" applyFont="1" applyFill="1" applyBorder="1" applyAlignment="1" applyProtection="1">
      <alignment vertical="center"/>
      <protection locked="0"/>
    </xf>
    <xf numFmtId="0" fontId="32" fillId="3" borderId="1" xfId="0" applyFont="1" applyFill="1" applyBorder="1" applyAlignment="1" applyProtection="1">
      <alignment horizontal="left" vertical="center"/>
      <protection locked="0"/>
    </xf>
    <xf numFmtId="0" fontId="11" fillId="3" borderId="2" xfId="1" applyFont="1" applyFill="1" applyBorder="1" applyAlignment="1" applyProtection="1">
      <alignment horizontal="center" vertical="center"/>
      <protection locked="0"/>
    </xf>
    <xf numFmtId="0" fontId="11" fillId="3" borderId="3" xfId="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protection locked="0"/>
    </xf>
    <xf numFmtId="0" fontId="16" fillId="0" borderId="2" xfId="1" applyFont="1" applyBorder="1" applyAlignment="1" applyProtection="1">
      <alignment vertical="center" wrapText="1"/>
    </xf>
    <xf numFmtId="0" fontId="16" fillId="0" borderId="3" xfId="1" applyFont="1" applyBorder="1" applyAlignment="1" applyProtection="1">
      <alignment vertical="center" wrapText="1"/>
    </xf>
    <xf numFmtId="0" fontId="11" fillId="3" borderId="8"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6" fillId="0" borderId="2" xfId="1" applyFont="1" applyFill="1" applyBorder="1" applyAlignment="1" applyProtection="1">
      <alignment vertical="center" wrapText="1"/>
    </xf>
    <xf numFmtId="0" fontId="16" fillId="0" borderId="3" xfId="1" applyFont="1" applyFill="1" applyBorder="1" applyAlignment="1" applyProtection="1">
      <alignment vertical="center" wrapText="1"/>
    </xf>
    <xf numFmtId="168" fontId="20" fillId="3" borderId="4" xfId="1" applyNumberFormat="1" applyFont="1" applyFill="1" applyBorder="1" applyAlignment="1" applyProtection="1">
      <alignment horizontal="center" vertical="center" wrapText="1"/>
      <protection locked="0"/>
    </xf>
    <xf numFmtId="168" fontId="20" fillId="3" borderId="5" xfId="1" applyNumberFormat="1" applyFont="1" applyFill="1" applyBorder="1" applyAlignment="1" applyProtection="1">
      <alignment horizontal="center" vertical="center" wrapText="1"/>
      <protection locked="0"/>
    </xf>
    <xf numFmtId="168" fontId="20" fillId="3" borderId="6" xfId="1" applyNumberFormat="1" applyFont="1" applyFill="1" applyBorder="1" applyAlignment="1" applyProtection="1">
      <alignment horizontal="center" vertical="center" wrapText="1"/>
      <protection locked="0"/>
    </xf>
    <xf numFmtId="0" fontId="16" fillId="0" borderId="0" xfId="1" applyFont="1" applyBorder="1" applyAlignment="1" applyProtection="1">
      <alignment horizontal="left" vertical="top" wrapText="1"/>
    </xf>
    <xf numFmtId="0" fontId="16" fillId="0" borderId="10" xfId="1" applyFont="1" applyBorder="1" applyAlignment="1" applyProtection="1">
      <alignment horizontal="left" vertical="top" wrapText="1"/>
    </xf>
    <xf numFmtId="168" fontId="20" fillId="0" borderId="4" xfId="1" applyNumberFormat="1" applyFont="1" applyFill="1" applyBorder="1" applyAlignment="1" applyProtection="1">
      <alignment horizontal="center" vertical="center" wrapText="1"/>
      <protection locked="0"/>
    </xf>
    <xf numFmtId="168" fontId="20" fillId="0" borderId="6" xfId="1" applyNumberFormat="1" applyFont="1" applyFill="1" applyBorder="1" applyAlignment="1" applyProtection="1">
      <alignment horizontal="center" vertical="center" wrapText="1"/>
      <protection locked="0"/>
    </xf>
    <xf numFmtId="0" fontId="3"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wrapText="1"/>
    </xf>
    <xf numFmtId="0" fontId="16" fillId="0" borderId="2" xfId="1" applyFont="1" applyBorder="1" applyAlignment="1" applyProtection="1">
      <alignment horizontal="center" vertical="center"/>
    </xf>
    <xf numFmtId="0" fontId="16" fillId="0" borderId="3" xfId="1" applyFont="1" applyBorder="1" applyAlignment="1" applyProtection="1">
      <alignment horizontal="center" vertical="center"/>
    </xf>
    <xf numFmtId="0" fontId="16" fillId="0" borderId="8" xfId="1" applyFont="1" applyBorder="1" applyAlignment="1" applyProtection="1">
      <alignment horizontal="center" vertical="center"/>
    </xf>
    <xf numFmtId="0" fontId="16" fillId="0" borderId="1" xfId="1" applyFont="1" applyBorder="1" applyAlignment="1" applyProtection="1">
      <alignment horizontal="center" vertical="center"/>
    </xf>
    <xf numFmtId="0" fontId="6" fillId="0" borderId="0" xfId="1" applyFont="1" applyFill="1" applyBorder="1" applyAlignment="1" applyProtection="1">
      <alignment horizontal="left" vertical="top" wrapText="1"/>
    </xf>
    <xf numFmtId="0" fontId="2" fillId="0" borderId="0" xfId="1" applyFont="1" applyBorder="1" applyAlignment="1" applyProtection="1">
      <alignment horizontal="left" vertical="top" wrapText="1"/>
    </xf>
    <xf numFmtId="0" fontId="7" fillId="0" borderId="0" xfId="1" applyFont="1" applyBorder="1" applyAlignment="1" applyProtection="1">
      <alignment horizontal="left" vertical="top" wrapText="1"/>
    </xf>
    <xf numFmtId="0" fontId="16" fillId="0" borderId="2" xfId="1" applyFont="1" applyBorder="1" applyAlignment="1" applyProtection="1">
      <alignment horizontal="left" vertical="center"/>
    </xf>
    <xf numFmtId="0" fontId="16" fillId="0" borderId="3" xfId="1" applyFont="1" applyBorder="1" applyAlignment="1" applyProtection="1">
      <alignment horizontal="left" vertical="center"/>
    </xf>
    <xf numFmtId="0" fontId="25" fillId="0" borderId="0" xfId="1" applyFont="1" applyAlignment="1" applyProtection="1">
      <alignment horizontal="center" vertical="top"/>
    </xf>
    <xf numFmtId="0" fontId="25" fillId="3" borderId="4" xfId="1" applyFont="1" applyFill="1" applyBorder="1" applyAlignment="1" applyProtection="1">
      <alignment horizontal="center" vertical="center"/>
      <protection locked="0"/>
    </xf>
    <xf numFmtId="0" fontId="27" fillId="3" borderId="5" xfId="1" applyFont="1" applyFill="1" applyBorder="1" applyAlignment="1" applyProtection="1">
      <alignment horizontal="center" vertical="center"/>
      <protection locked="0"/>
    </xf>
    <xf numFmtId="0" fontId="27" fillId="3" borderId="6" xfId="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top" wrapText="1"/>
    </xf>
    <xf numFmtId="0" fontId="2" fillId="0" borderId="0" xfId="1" applyFont="1" applyFill="1" applyBorder="1" applyAlignment="1" applyProtection="1">
      <alignment horizontal="left" vertical="top" wrapText="1"/>
    </xf>
    <xf numFmtId="0" fontId="16" fillId="0" borderId="0" xfId="1" applyFont="1" applyAlignment="1" applyProtection="1">
      <alignment horizontal="left" vertical="top" wrapText="1"/>
    </xf>
    <xf numFmtId="0" fontId="4" fillId="0" borderId="0" xfId="1" applyFont="1" applyFill="1" applyBorder="1" applyAlignment="1" applyProtection="1">
      <alignment horizontal="left" vertical="top" wrapText="1"/>
    </xf>
    <xf numFmtId="0" fontId="11" fillId="2" borderId="1" xfId="1" applyFont="1" applyFill="1" applyBorder="1" applyAlignment="1" applyProtection="1">
      <alignment horizontal="center" vertical="center"/>
    </xf>
    <xf numFmtId="4" fontId="16" fillId="0" borderId="0" xfId="0" applyNumberFormat="1" applyFont="1" applyFill="1" applyBorder="1" applyAlignment="1" applyProtection="1">
      <alignment horizontal="left" vertical="top" wrapText="1"/>
    </xf>
    <xf numFmtId="4" fontId="15" fillId="0" borderId="0" xfId="0" applyNumberFormat="1" applyFont="1" applyFill="1" applyBorder="1" applyAlignment="1" applyProtection="1">
      <alignment horizontal="center" vertical="center" wrapText="1"/>
    </xf>
    <xf numFmtId="0" fontId="16" fillId="0" borderId="30" xfId="0" applyFont="1" applyFill="1" applyBorder="1" applyAlignment="1" applyProtection="1">
      <alignment vertical="top"/>
    </xf>
    <xf numFmtId="4" fontId="16" fillId="0" borderId="30" xfId="0" applyNumberFormat="1" applyFont="1" applyFill="1" applyBorder="1" applyAlignment="1" applyProtection="1">
      <alignment vertical="top" wrapText="1"/>
    </xf>
    <xf numFmtId="0" fontId="16" fillId="0" borderId="30" xfId="0" applyFont="1" applyFill="1" applyBorder="1" applyAlignment="1" applyProtection="1">
      <alignment vertical="top" wrapText="1"/>
    </xf>
    <xf numFmtId="0" fontId="25" fillId="0" borderId="4" xfId="1" applyNumberFormat="1" applyFont="1" applyBorder="1" applyAlignment="1" applyProtection="1">
      <alignment horizontal="center" vertical="center"/>
    </xf>
    <xf numFmtId="0" fontId="25" fillId="0" borderId="5" xfId="1" applyNumberFormat="1" applyFont="1" applyBorder="1" applyAlignment="1" applyProtection="1">
      <alignment horizontal="center" vertical="center"/>
    </xf>
    <xf numFmtId="0" fontId="25" fillId="0" borderId="6" xfId="1" applyNumberFormat="1" applyFont="1" applyBorder="1" applyAlignment="1" applyProtection="1">
      <alignment horizontal="center" vertical="center"/>
    </xf>
    <xf numFmtId="4" fontId="26" fillId="0" borderId="0" xfId="0" applyNumberFormat="1" applyFont="1" applyFill="1" applyBorder="1" applyAlignment="1" applyProtection="1">
      <alignment horizontal="left" vertical="top" wrapText="1"/>
    </xf>
    <xf numFmtId="0" fontId="11" fillId="3" borderId="2"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6" fillId="2" borderId="2"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4" fontId="15" fillId="0" borderId="0" xfId="1"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xf>
    <xf numFmtId="4" fontId="26" fillId="0" borderId="0" xfId="1" applyNumberFormat="1" applyFont="1" applyFill="1" applyBorder="1" applyAlignment="1" applyProtection="1">
      <alignment horizontal="left" vertical="top" wrapText="1"/>
    </xf>
    <xf numFmtId="4" fontId="15" fillId="0" borderId="19" xfId="1" applyNumberFormat="1" applyFont="1" applyFill="1" applyBorder="1" applyAlignment="1" applyProtection="1">
      <alignment horizontal="center" vertical="top" wrapText="1"/>
    </xf>
    <xf numFmtId="0" fontId="14" fillId="0" borderId="0" xfId="0" applyFont="1" applyBorder="1" applyAlignment="1" applyProtection="1">
      <alignment horizontal="center" vertical="center"/>
    </xf>
    <xf numFmtId="4" fontId="26" fillId="0" borderId="0" xfId="1" applyNumberFormat="1" applyFont="1" applyFill="1" applyBorder="1" applyAlignment="1" applyProtection="1">
      <alignment vertical="top" wrapText="1"/>
    </xf>
    <xf numFmtId="3" fontId="35" fillId="0" borderId="0" xfId="0" applyNumberFormat="1" applyFont="1" applyFill="1" applyBorder="1" applyAlignment="1" applyProtection="1">
      <alignment horizontal="right" vertical="center" wrapText="1" indent="1"/>
    </xf>
    <xf numFmtId="3" fontId="35" fillId="0" borderId="21" xfId="0" applyNumberFormat="1" applyFont="1" applyFill="1" applyBorder="1" applyAlignment="1" applyProtection="1">
      <alignment horizontal="right" vertical="center" wrapText="1" indent="1"/>
    </xf>
    <xf numFmtId="0" fontId="21" fillId="0" borderId="0" xfId="0" applyFont="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xf>
    <xf numFmtId="3" fontId="26" fillId="0" borderId="0" xfId="0" applyNumberFormat="1" applyFont="1" applyFill="1" applyBorder="1" applyAlignment="1" applyProtection="1">
      <alignment horizontal="left" vertical="top" wrapText="1"/>
    </xf>
    <xf numFmtId="4" fontId="15" fillId="0" borderId="0" xfId="0" applyNumberFormat="1" applyFont="1" applyFill="1" applyBorder="1" applyAlignment="1" applyProtection="1">
      <alignment horizontal="center" vertical="center"/>
    </xf>
    <xf numFmtId="4" fontId="18" fillId="0" borderId="19" xfId="0" applyNumberFormat="1" applyFont="1" applyFill="1" applyBorder="1" applyAlignment="1" applyProtection="1">
      <alignment wrapText="1"/>
    </xf>
    <xf numFmtId="4" fontId="18" fillId="0" borderId="8" xfId="0" applyNumberFormat="1" applyFont="1" applyFill="1" applyBorder="1" applyAlignment="1" applyProtection="1">
      <alignment horizontal="left" wrapText="1"/>
    </xf>
    <xf numFmtId="0" fontId="14" fillId="0" borderId="0" xfId="0" applyFont="1" applyFill="1" applyBorder="1" applyAlignment="1" applyProtection="1">
      <alignment horizontal="center" vertical="center"/>
    </xf>
    <xf numFmtId="0" fontId="16" fillId="0" borderId="27" xfId="0" applyFont="1" applyFill="1" applyBorder="1" applyAlignment="1" applyProtection="1">
      <alignment horizontal="right" vertical="center" indent="1"/>
    </xf>
    <xf numFmtId="0" fontId="35" fillId="0" borderId="0" xfId="0" applyFont="1" applyFill="1" applyBorder="1" applyAlignment="1" applyProtection="1">
      <alignment horizontal="right" vertical="center" indent="1"/>
    </xf>
    <xf numFmtId="4" fontId="26" fillId="0" borderId="0" xfId="0" applyNumberFormat="1" applyFont="1" applyFill="1" applyBorder="1" applyAlignment="1" applyProtection="1">
      <alignment horizontal="center" vertical="top" wrapText="1"/>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top" wrapText="1"/>
    </xf>
    <xf numFmtId="0" fontId="26" fillId="0" borderId="19" xfId="0" applyFont="1" applyFill="1" applyBorder="1" applyAlignment="1" applyProtection="1">
      <alignment horizontal="left" vertical="top" wrapText="1"/>
    </xf>
    <xf numFmtId="0" fontId="26" fillId="0" borderId="19" xfId="0" applyFont="1" applyBorder="1" applyAlignment="1" applyProtection="1">
      <alignment horizontal="left" vertical="top" wrapText="1"/>
    </xf>
    <xf numFmtId="0" fontId="21" fillId="0" borderId="0" xfId="0" applyFont="1" applyBorder="1" applyAlignment="1" applyProtection="1">
      <alignment horizontal="center" vertical="center"/>
    </xf>
    <xf numFmtId="0" fontId="42" fillId="0" borderId="0" xfId="0" applyFont="1" applyBorder="1" applyAlignment="1" applyProtection="1">
      <alignment horizontal="center"/>
    </xf>
    <xf numFmtId="0" fontId="42" fillId="0" borderId="10" xfId="0" applyFont="1" applyBorder="1" applyAlignment="1" applyProtection="1">
      <alignment horizontal="center"/>
    </xf>
    <xf numFmtId="0" fontId="22" fillId="0" borderId="0" xfId="0" applyFont="1" applyBorder="1" applyAlignment="1" applyProtection="1">
      <alignment horizontal="left"/>
    </xf>
    <xf numFmtId="0" fontId="13" fillId="0" borderId="0" xfId="0" applyFont="1" applyFill="1" applyAlignment="1" applyProtection="1">
      <alignment horizontal="left" vertical="top" wrapText="1"/>
    </xf>
    <xf numFmtId="0" fontId="22" fillId="2" borderId="2" xfId="0" applyFont="1" applyFill="1" applyBorder="1" applyAlignment="1" applyProtection="1">
      <alignment vertical="center"/>
    </xf>
    <xf numFmtId="0" fontId="22" fillId="2" borderId="8" xfId="0" applyFont="1" applyFill="1" applyBorder="1" applyAlignment="1" applyProtection="1">
      <alignment vertical="center"/>
    </xf>
    <xf numFmtId="0" fontId="22" fillId="2" borderId="3" xfId="0" applyFont="1" applyFill="1" applyBorder="1" applyAlignment="1" applyProtection="1">
      <alignment vertical="center"/>
    </xf>
    <xf numFmtId="0" fontId="23" fillId="0" borderId="0" xfId="0" applyFont="1" applyBorder="1" applyAlignment="1" applyProtection="1">
      <alignment horizontal="left"/>
    </xf>
    <xf numFmtId="0" fontId="14" fillId="3" borderId="2"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22" fillId="0" borderId="0" xfId="0" applyFont="1" applyBorder="1" applyAlignment="1" applyProtection="1">
      <alignment horizontal="left" wrapText="1"/>
    </xf>
    <xf numFmtId="0" fontId="22" fillId="0" borderId="10" xfId="0" applyFont="1" applyBorder="1" applyAlignment="1" applyProtection="1">
      <alignment horizontal="left" wrapText="1"/>
    </xf>
    <xf numFmtId="0" fontId="35" fillId="0" borderId="0" xfId="0" applyFont="1" applyBorder="1" applyAlignment="1" applyProtection="1">
      <alignment horizontal="center" vertical="center"/>
    </xf>
    <xf numFmtId="4" fontId="16" fillId="0" borderId="0" xfId="1" applyNumberFormat="1" applyFont="1" applyFill="1" applyBorder="1" applyAlignment="1" applyProtection="1">
      <alignment vertical="top" wrapText="1"/>
    </xf>
  </cellXfs>
  <cellStyles count="5">
    <cellStyle name="Comma 3" xfId="4"/>
    <cellStyle name="Currency" xfId="2" builtinId="4"/>
    <cellStyle name="Normal" xfId="0" builtinId="0"/>
    <cellStyle name="Normal 2" xfId="1"/>
    <cellStyle name="Percent" xfId="3" builtinId="5"/>
  </cellStyles>
  <dxfs count="15">
    <dxf>
      <font>
        <color theme="0"/>
      </font>
    </dxf>
    <dxf>
      <font>
        <color theme="0"/>
      </font>
    </dxf>
    <dxf>
      <font>
        <color theme="0"/>
      </font>
    </dxf>
    <dxf>
      <fill>
        <patternFill patternType="solid">
          <bgColor rgb="FFFFFF99"/>
        </patternFill>
      </fill>
    </dxf>
    <dxf>
      <font>
        <color theme="0"/>
      </font>
    </dxf>
    <dxf>
      <font>
        <color rgb="FFFF000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828675</xdr:colOff>
      <xdr:row>1</xdr:row>
      <xdr:rowOff>28575</xdr:rowOff>
    </xdr:from>
    <xdr:to>
      <xdr:col>9</xdr:col>
      <xdr:colOff>1123950</xdr:colOff>
      <xdr:row>2</xdr:row>
      <xdr:rowOff>180974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3050" y="219075"/>
          <a:ext cx="5724525" cy="1419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L29"/>
  <sheetViews>
    <sheetView showGridLines="0" zoomScaleNormal="100" zoomScaleSheetLayoutView="100" workbookViewId="0"/>
  </sheetViews>
  <sheetFormatPr defaultColWidth="9.33203125" defaultRowHeight="15.75" x14ac:dyDescent="0.2"/>
  <cols>
    <col min="1" max="2" width="3.83203125" style="1" customWidth="1"/>
    <col min="3" max="3" width="4.83203125" style="1" customWidth="1"/>
    <col min="4" max="4" width="27.83203125" style="1" customWidth="1"/>
    <col min="5" max="6" width="12.83203125" style="1" customWidth="1"/>
    <col min="7" max="7" width="10.83203125" style="1" customWidth="1"/>
    <col min="8" max="8" width="2.83203125" style="1" customWidth="1"/>
    <col min="9" max="9" width="27.83203125" style="1" customWidth="1"/>
    <col min="10" max="10" width="32.83203125" style="1" customWidth="1"/>
    <col min="11" max="11" width="4.83203125" style="1" customWidth="1"/>
    <col min="12" max="13" width="3.83203125" style="1" customWidth="1"/>
    <col min="14" max="16384" width="9.33203125" style="1"/>
  </cols>
  <sheetData>
    <row r="1" spans="2:12" ht="15" customHeight="1" x14ac:dyDescent="0.2"/>
    <row r="2" spans="2:12" ht="99.95" customHeight="1" x14ac:dyDescent="0.2">
      <c r="B2" s="2"/>
      <c r="C2" s="2"/>
      <c r="D2" s="2"/>
      <c r="E2" s="2"/>
      <c r="F2" s="2"/>
      <c r="G2" s="2"/>
      <c r="H2" s="2"/>
      <c r="I2" s="2"/>
      <c r="J2" s="2"/>
      <c r="K2" s="2"/>
      <c r="L2" s="2"/>
    </row>
    <row r="3" spans="2:12" ht="15" customHeight="1" thickBot="1" x14ac:dyDescent="0.25">
      <c r="B3" s="3"/>
      <c r="C3" s="3"/>
      <c r="D3" s="3"/>
      <c r="E3" s="3"/>
      <c r="F3" s="3"/>
      <c r="G3" s="3"/>
      <c r="H3" s="3"/>
      <c r="I3" s="3"/>
      <c r="J3" s="3"/>
      <c r="K3" s="3"/>
      <c r="L3" s="3"/>
    </row>
    <row r="4" spans="2:12" ht="35.1" customHeight="1" thickBot="1" x14ac:dyDescent="0.25">
      <c r="B4" s="375" t="s">
        <v>304</v>
      </c>
      <c r="C4" s="376"/>
      <c r="D4" s="376"/>
      <c r="E4" s="376"/>
      <c r="F4" s="376"/>
      <c r="G4" s="376"/>
      <c r="H4" s="376"/>
      <c r="I4" s="376"/>
      <c r="J4" s="376"/>
      <c r="K4" s="376"/>
      <c r="L4" s="377"/>
    </row>
    <row r="5" spans="2:12" ht="24.95" customHeight="1" x14ac:dyDescent="0.2">
      <c r="B5" s="4"/>
      <c r="C5" s="4"/>
      <c r="D5" s="4"/>
      <c r="E5" s="4"/>
      <c r="F5" s="4"/>
      <c r="G5" s="4"/>
      <c r="H5" s="4"/>
      <c r="I5" s="4"/>
      <c r="J5" s="4"/>
      <c r="K5" s="4"/>
      <c r="L5" s="4"/>
    </row>
    <row r="6" spans="2:12" ht="24.95" customHeight="1" x14ac:dyDescent="0.2">
      <c r="B6" s="4"/>
      <c r="C6" s="374" t="s">
        <v>243</v>
      </c>
      <c r="D6" s="374"/>
      <c r="E6" s="374"/>
      <c r="F6" s="374"/>
      <c r="G6" s="374"/>
      <c r="H6" s="374"/>
      <c r="I6" s="374"/>
      <c r="J6" s="374"/>
      <c r="K6" s="374"/>
      <c r="L6" s="235"/>
    </row>
    <row r="7" spans="2:12" ht="9.9499999999999993" customHeight="1" x14ac:dyDescent="0.2">
      <c r="B7" s="5"/>
      <c r="C7" s="5"/>
      <c r="D7" s="5"/>
      <c r="E7" s="5"/>
      <c r="F7" s="5"/>
      <c r="G7" s="5"/>
      <c r="H7" s="5"/>
      <c r="I7" s="5"/>
      <c r="J7" s="5"/>
      <c r="K7" s="5"/>
      <c r="L7" s="5"/>
    </row>
    <row r="8" spans="2:12" ht="33" customHeight="1" x14ac:dyDescent="0.2">
      <c r="B8" s="5"/>
      <c r="C8" s="380" t="s">
        <v>292</v>
      </c>
      <c r="D8" s="380"/>
      <c r="E8" s="380"/>
      <c r="F8" s="380"/>
      <c r="G8" s="380"/>
      <c r="H8" s="380"/>
      <c r="I8" s="380"/>
      <c r="J8" s="380"/>
      <c r="K8" s="380"/>
      <c r="L8" s="6"/>
    </row>
    <row r="9" spans="2:12" ht="9.9499999999999993" customHeight="1" x14ac:dyDescent="0.2">
      <c r="B9" s="236"/>
      <c r="C9" s="236"/>
      <c r="D9" s="236"/>
      <c r="E9" s="236"/>
      <c r="F9" s="236"/>
      <c r="G9" s="236"/>
      <c r="H9" s="236"/>
      <c r="I9" s="236"/>
      <c r="J9" s="236"/>
      <c r="K9" s="236"/>
      <c r="L9" s="236"/>
    </row>
    <row r="10" spans="2:12" ht="63.95" customHeight="1" x14ac:dyDescent="0.2">
      <c r="B10" s="7">
        <v>1</v>
      </c>
      <c r="C10" s="370" t="s">
        <v>244</v>
      </c>
      <c r="D10" s="371"/>
      <c r="E10" s="371"/>
      <c r="F10" s="371"/>
      <c r="G10" s="371"/>
      <c r="H10" s="371"/>
      <c r="I10" s="371"/>
      <c r="J10" s="371"/>
      <c r="K10" s="371"/>
      <c r="L10" s="8"/>
    </row>
    <row r="11" spans="2:12" ht="33.950000000000003" customHeight="1" x14ac:dyDescent="0.2">
      <c r="B11" s="7">
        <f>B10+1</f>
        <v>2</v>
      </c>
      <c r="C11" s="378" t="s">
        <v>189</v>
      </c>
      <c r="D11" s="364"/>
      <c r="E11" s="364"/>
      <c r="F11" s="364"/>
      <c r="G11" s="364"/>
      <c r="H11" s="364"/>
      <c r="I11" s="364"/>
      <c r="J11" s="364"/>
      <c r="K11" s="364"/>
      <c r="L11" s="8"/>
    </row>
    <row r="12" spans="2:12" ht="48" customHeight="1" x14ac:dyDescent="0.2">
      <c r="B12" s="7">
        <f t="shared" ref="B12:B19" si="0">B11+1</f>
        <v>3</v>
      </c>
      <c r="C12" s="379" t="s">
        <v>245</v>
      </c>
      <c r="D12" s="364"/>
      <c r="E12" s="364"/>
      <c r="F12" s="364"/>
      <c r="G12" s="364"/>
      <c r="H12" s="364"/>
      <c r="I12" s="364"/>
      <c r="J12" s="364"/>
      <c r="K12" s="364"/>
      <c r="L12" s="8"/>
    </row>
    <row r="13" spans="2:12" ht="33" customHeight="1" x14ac:dyDescent="0.2">
      <c r="B13" s="7">
        <f t="shared" si="0"/>
        <v>4</v>
      </c>
      <c r="C13" s="379" t="s">
        <v>246</v>
      </c>
      <c r="D13" s="364"/>
      <c r="E13" s="364"/>
      <c r="F13" s="364"/>
      <c r="G13" s="364"/>
      <c r="H13" s="364"/>
      <c r="I13" s="364"/>
      <c r="J13" s="364"/>
      <c r="K13" s="364"/>
      <c r="L13" s="8"/>
    </row>
    <row r="14" spans="2:12" ht="33" customHeight="1" x14ac:dyDescent="0.2">
      <c r="B14" s="7">
        <f t="shared" si="0"/>
        <v>5</v>
      </c>
      <c r="C14" s="381" t="s">
        <v>219</v>
      </c>
      <c r="D14" s="364"/>
      <c r="E14" s="364"/>
      <c r="F14" s="364"/>
      <c r="G14" s="364"/>
      <c r="H14" s="364"/>
      <c r="I14" s="364"/>
      <c r="J14" s="364"/>
      <c r="K14" s="364"/>
      <c r="L14" s="8"/>
    </row>
    <row r="15" spans="2:12" ht="78" customHeight="1" x14ac:dyDescent="0.2">
      <c r="B15" s="7">
        <f t="shared" si="0"/>
        <v>6</v>
      </c>
      <c r="C15" s="370" t="s">
        <v>247</v>
      </c>
      <c r="D15" s="371"/>
      <c r="E15" s="371"/>
      <c r="F15" s="371"/>
      <c r="G15" s="371"/>
      <c r="H15" s="371"/>
      <c r="I15" s="371"/>
      <c r="J15" s="371"/>
      <c r="K15" s="371"/>
      <c r="L15" s="8"/>
    </row>
    <row r="16" spans="2:12" ht="48" customHeight="1" x14ac:dyDescent="0.2">
      <c r="B16" s="7">
        <f t="shared" si="0"/>
        <v>7</v>
      </c>
      <c r="C16" s="363" t="s">
        <v>231</v>
      </c>
      <c r="D16" s="364"/>
      <c r="E16" s="364"/>
      <c r="F16" s="364"/>
      <c r="G16" s="364"/>
      <c r="H16" s="364"/>
      <c r="I16" s="364"/>
      <c r="J16" s="364"/>
      <c r="K16" s="364"/>
      <c r="L16" s="8"/>
    </row>
    <row r="17" spans="2:12" ht="48" customHeight="1" x14ac:dyDescent="0.2">
      <c r="B17" s="7">
        <f t="shared" si="0"/>
        <v>8</v>
      </c>
      <c r="C17" s="363" t="s">
        <v>232</v>
      </c>
      <c r="D17" s="364"/>
      <c r="E17" s="364"/>
      <c r="F17" s="364"/>
      <c r="G17" s="364"/>
      <c r="H17" s="364"/>
      <c r="I17" s="364"/>
      <c r="J17" s="364"/>
      <c r="K17" s="364"/>
      <c r="L17" s="8"/>
    </row>
    <row r="18" spans="2:12" ht="33.950000000000003" customHeight="1" x14ac:dyDescent="0.2">
      <c r="B18" s="7">
        <f t="shared" si="0"/>
        <v>9</v>
      </c>
      <c r="C18" s="369" t="s">
        <v>152</v>
      </c>
      <c r="D18" s="364"/>
      <c r="E18" s="364"/>
      <c r="F18" s="364"/>
      <c r="G18" s="364"/>
      <c r="H18" s="364"/>
      <c r="I18" s="364"/>
      <c r="J18" s="364"/>
      <c r="K18" s="364"/>
      <c r="L18" s="8"/>
    </row>
    <row r="19" spans="2:12" ht="63.95" customHeight="1" x14ac:dyDescent="0.2">
      <c r="B19" s="7">
        <f t="shared" si="0"/>
        <v>10</v>
      </c>
      <c r="C19" s="370" t="s">
        <v>248</v>
      </c>
      <c r="D19" s="371"/>
      <c r="E19" s="371"/>
      <c r="F19" s="371"/>
      <c r="G19" s="371"/>
      <c r="H19" s="371"/>
      <c r="I19" s="371"/>
      <c r="J19" s="371"/>
      <c r="K19" s="371"/>
      <c r="L19" s="8"/>
    </row>
    <row r="20" spans="2:12" ht="9.9499999999999993" customHeight="1" x14ac:dyDescent="0.2">
      <c r="B20" s="9"/>
      <c r="C20" s="5"/>
      <c r="D20" s="4"/>
      <c r="E20" s="4"/>
      <c r="F20" s="4"/>
      <c r="G20" s="4"/>
      <c r="H20" s="4"/>
      <c r="I20" s="4"/>
      <c r="J20" s="4"/>
      <c r="K20" s="4"/>
      <c r="L20" s="4"/>
    </row>
    <row r="21" spans="2:12" s="11" customFormat="1" ht="20.100000000000001" customHeight="1" x14ac:dyDescent="0.2">
      <c r="B21" s="9"/>
      <c r="C21" s="372" t="s">
        <v>0</v>
      </c>
      <c r="D21" s="373"/>
      <c r="E21" s="365" t="s">
        <v>2</v>
      </c>
      <c r="F21" s="366"/>
      <c r="G21" s="365" t="s">
        <v>273</v>
      </c>
      <c r="H21" s="367"/>
      <c r="I21" s="366"/>
      <c r="J21" s="368" t="s">
        <v>1</v>
      </c>
      <c r="K21" s="368"/>
      <c r="L21" s="10"/>
    </row>
    <row r="22" spans="2:12" ht="50.1" customHeight="1" x14ac:dyDescent="0.2">
      <c r="B22" s="9"/>
      <c r="C22" s="349" t="s">
        <v>3</v>
      </c>
      <c r="D22" s="350"/>
      <c r="E22" s="346" t="s">
        <v>293</v>
      </c>
      <c r="F22" s="347"/>
      <c r="G22" s="346" t="s">
        <v>294</v>
      </c>
      <c r="H22" s="351"/>
      <c r="I22" s="347"/>
      <c r="J22" s="348"/>
      <c r="K22" s="348"/>
      <c r="L22" s="12"/>
    </row>
    <row r="23" spans="2:12" ht="50.1" customHeight="1" x14ac:dyDescent="0.2">
      <c r="B23" s="9"/>
      <c r="C23" s="349" t="s">
        <v>65</v>
      </c>
      <c r="D23" s="350"/>
      <c r="E23" s="346" t="s">
        <v>295</v>
      </c>
      <c r="F23" s="347"/>
      <c r="G23" s="346"/>
      <c r="H23" s="351"/>
      <c r="I23" s="347"/>
      <c r="J23" s="348"/>
      <c r="K23" s="348"/>
      <c r="L23" s="12"/>
    </row>
    <row r="24" spans="2:12" ht="50.1" customHeight="1" x14ac:dyDescent="0.2">
      <c r="B24" s="9"/>
      <c r="C24" s="349" t="s">
        <v>218</v>
      </c>
      <c r="D24" s="350"/>
      <c r="E24" s="346" t="s">
        <v>336</v>
      </c>
      <c r="F24" s="347"/>
      <c r="G24" s="346" t="s">
        <v>392</v>
      </c>
      <c r="H24" s="351"/>
      <c r="I24" s="347"/>
      <c r="J24" s="352" t="s">
        <v>4</v>
      </c>
      <c r="K24" s="353"/>
      <c r="L24" s="12"/>
    </row>
    <row r="25" spans="2:12" ht="50.1" customHeight="1" x14ac:dyDescent="0.2">
      <c r="B25" s="9"/>
      <c r="C25" s="349" t="s">
        <v>216</v>
      </c>
      <c r="D25" s="350"/>
      <c r="E25" s="346" t="s">
        <v>393</v>
      </c>
      <c r="F25" s="347"/>
      <c r="G25" s="346"/>
      <c r="H25" s="351"/>
      <c r="I25" s="347"/>
      <c r="J25" s="382" t="s">
        <v>4</v>
      </c>
      <c r="K25" s="382"/>
      <c r="L25" s="12"/>
    </row>
    <row r="26" spans="2:12" ht="50.1" customHeight="1" x14ac:dyDescent="0.2">
      <c r="B26" s="9"/>
      <c r="C26" s="354" t="s">
        <v>191</v>
      </c>
      <c r="D26" s="355"/>
      <c r="E26" s="346" t="s">
        <v>394</v>
      </c>
      <c r="F26" s="347"/>
      <c r="G26" s="346" t="s">
        <v>395</v>
      </c>
      <c r="H26" s="351"/>
      <c r="I26" s="347"/>
      <c r="J26" s="352" t="s">
        <v>4</v>
      </c>
      <c r="K26" s="353"/>
      <c r="L26" s="12"/>
    </row>
    <row r="27" spans="2:12" ht="15" customHeight="1" thickBot="1" x14ac:dyDescent="0.25">
      <c r="C27" s="5"/>
      <c r="D27" s="5"/>
      <c r="E27" s="5"/>
      <c r="F27" s="5"/>
      <c r="G27" s="5"/>
      <c r="H27" s="5"/>
      <c r="I27" s="5"/>
      <c r="J27" s="5"/>
      <c r="K27" s="5"/>
      <c r="L27" s="5"/>
    </row>
    <row r="28" spans="2:12" ht="35.1" customHeight="1" thickBot="1" x14ac:dyDescent="0.25">
      <c r="C28" s="359" t="s">
        <v>79</v>
      </c>
      <c r="D28" s="360"/>
      <c r="E28" s="356" t="s">
        <v>469</v>
      </c>
      <c r="F28" s="357"/>
      <c r="G28" s="358"/>
      <c r="H28" s="5"/>
      <c r="I28" s="13" t="s">
        <v>80</v>
      </c>
      <c r="J28" s="361" t="s">
        <v>469</v>
      </c>
      <c r="K28" s="362"/>
      <c r="L28" s="14"/>
    </row>
    <row r="29" spans="2:12" ht="3" customHeight="1" x14ac:dyDescent="0.2"/>
  </sheetData>
  <sheetProtection algorithmName="SHA-512" hashValue="7S5jhVqA0TIe2EiUYJcYPv1IAYDbKXJvywXP4zKaUigwmT9vtriiT4IF3V6MaW7cizycv28hYoh/jYgtL6SaFA==" saltValue="kdxTtPiWZh9p7DM1wJkLPg==" spinCount="100000" sheet="1" objects="1" scenarios="1" formatCells="0" formatColumns="0" formatRows="0" insertColumns="0" insertRows="0"/>
  <mergeCells count="40">
    <mergeCell ref="C25:D25"/>
    <mergeCell ref="J25:K25"/>
    <mergeCell ref="C24:D24"/>
    <mergeCell ref="J24:K24"/>
    <mergeCell ref="E24:F24"/>
    <mergeCell ref="G24:I24"/>
    <mergeCell ref="E25:F25"/>
    <mergeCell ref="G25:I25"/>
    <mergeCell ref="C6:K6"/>
    <mergeCell ref="B4:L4"/>
    <mergeCell ref="C11:K11"/>
    <mergeCell ref="C15:K15"/>
    <mergeCell ref="C10:K10"/>
    <mergeCell ref="C12:K12"/>
    <mergeCell ref="C8:K8"/>
    <mergeCell ref="C14:K14"/>
    <mergeCell ref="C13:K13"/>
    <mergeCell ref="C16:K16"/>
    <mergeCell ref="C17:K17"/>
    <mergeCell ref="E21:F21"/>
    <mergeCell ref="G21:I21"/>
    <mergeCell ref="J21:K21"/>
    <mergeCell ref="C18:K18"/>
    <mergeCell ref="C19:K19"/>
    <mergeCell ref="C21:D21"/>
    <mergeCell ref="E26:F26"/>
    <mergeCell ref="G26:I26"/>
    <mergeCell ref="J26:K26"/>
    <mergeCell ref="C26:D26"/>
    <mergeCell ref="E28:G28"/>
    <mergeCell ref="C28:D28"/>
    <mergeCell ref="J28:K28"/>
    <mergeCell ref="E22:F22"/>
    <mergeCell ref="J23:K23"/>
    <mergeCell ref="C23:D23"/>
    <mergeCell ref="J22:K22"/>
    <mergeCell ref="E23:F23"/>
    <mergeCell ref="C22:D22"/>
    <mergeCell ref="G22:I22"/>
    <mergeCell ref="G23:I23"/>
  </mergeCells>
  <printOptions horizontalCentered="1"/>
  <pageMargins left="0.51181102362204722" right="0.51181102362204722" top="0.55118110236220474" bottom="0.55118110236220474" header="0.31496062992125984" footer="0.31496062992125984"/>
  <pageSetup paperSize="9" scale="71" orientation="portrait" r:id="rId1"/>
  <headerFooter alignWithMargins="0">
    <oddHeader>&amp;L&amp;"-,Regular"&amp;D&amp;R&amp;"-,Regular" Annual Financial Return</oddHeader>
    <oddFooter>&amp;R&amp;"-,Regular"Page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20"/>
  <sheetViews>
    <sheetView showGridLines="0" zoomScaleNormal="100" zoomScaleSheetLayoutView="100" workbookViewId="0">
      <selection sqref="A1:D1"/>
    </sheetView>
  </sheetViews>
  <sheetFormatPr defaultColWidth="9.33203125" defaultRowHeight="12.75" x14ac:dyDescent="0.2"/>
  <cols>
    <col min="1" max="1" width="21.1640625" style="49" bestFit="1" customWidth="1"/>
    <col min="2" max="2" width="42.83203125" style="49" bestFit="1" customWidth="1"/>
    <col min="3" max="3" width="64.6640625" style="49" bestFit="1" customWidth="1"/>
    <col min="4" max="4" width="20.83203125" style="49" customWidth="1"/>
    <col min="5" max="16384" width="9.33203125" style="49"/>
  </cols>
  <sheetData>
    <row r="1" spans="1:4" ht="35.1" customHeight="1" thickBot="1" x14ac:dyDescent="0.25">
      <c r="A1" s="388" t="str">
        <f>'Cover Sheet'!B4</f>
        <v>Our Most Holy Redeemer &amp; St Thomas More (Chelsea 2)</v>
      </c>
      <c r="B1" s="389"/>
      <c r="C1" s="389"/>
      <c r="D1" s="390"/>
    </row>
    <row r="2" spans="1:4" s="52" customFormat="1" ht="24.95" customHeight="1" x14ac:dyDescent="0.2">
      <c r="A2" s="50"/>
      <c r="B2" s="50"/>
      <c r="C2" s="51"/>
      <c r="D2" s="51"/>
    </row>
    <row r="3" spans="1:4" s="78" customFormat="1" ht="24.95" customHeight="1" x14ac:dyDescent="0.2">
      <c r="A3" s="417" t="s">
        <v>287</v>
      </c>
      <c r="B3" s="418"/>
      <c r="C3" s="418"/>
      <c r="D3" s="418"/>
    </row>
    <row r="4" spans="1:4" s="79" customFormat="1" ht="110.1" customHeight="1" x14ac:dyDescent="0.2">
      <c r="A4" s="419" t="s">
        <v>239</v>
      </c>
      <c r="B4" s="419"/>
      <c r="C4" s="419"/>
      <c r="D4" s="419"/>
    </row>
    <row r="5" spans="1:4" s="79" customFormat="1" ht="24.95" customHeight="1" x14ac:dyDescent="0.2">
      <c r="A5" s="241"/>
      <c r="B5" s="241"/>
      <c r="C5" s="241"/>
      <c r="D5" s="241"/>
    </row>
    <row r="6" spans="1:4" ht="50.1" customHeight="1" x14ac:dyDescent="0.2">
      <c r="A6" s="406" t="s">
        <v>212</v>
      </c>
      <c r="B6" s="406"/>
      <c r="C6" s="406"/>
      <c r="D6" s="406"/>
    </row>
    <row r="7" spans="1:4" s="52" customFormat="1" ht="125.1" customHeight="1" x14ac:dyDescent="0.2">
      <c r="A7" s="420" t="s">
        <v>290</v>
      </c>
      <c r="B7" s="420"/>
      <c r="C7" s="420"/>
      <c r="D7" s="420"/>
    </row>
    <row r="8" spans="1:4" ht="24.95" customHeight="1" x14ac:dyDescent="0.2">
      <c r="A8" s="84" t="s">
        <v>128</v>
      </c>
      <c r="B8" s="80" t="s">
        <v>52</v>
      </c>
      <c r="C8" s="80" t="s">
        <v>53</v>
      </c>
      <c r="D8" s="75" t="s">
        <v>51</v>
      </c>
    </row>
    <row r="9" spans="1:4" ht="15.75" x14ac:dyDescent="0.2">
      <c r="A9" s="312" t="s">
        <v>309</v>
      </c>
      <c r="B9" s="309" t="s">
        <v>308</v>
      </c>
      <c r="C9" s="309" t="s">
        <v>310</v>
      </c>
      <c r="D9" s="310">
        <v>1379.27</v>
      </c>
    </row>
    <row r="10" spans="1:4" ht="20.100000000000001" customHeight="1" x14ac:dyDescent="0.2">
      <c r="A10" s="308"/>
      <c r="B10" s="309"/>
      <c r="C10" s="309"/>
      <c r="D10" s="311"/>
    </row>
    <row r="11" spans="1:4" ht="20.100000000000001" customHeight="1" x14ac:dyDescent="0.2">
      <c r="A11" s="343" t="s">
        <v>472</v>
      </c>
      <c r="B11" s="344"/>
      <c r="C11" s="344"/>
      <c r="D11" s="311"/>
    </row>
    <row r="12" spans="1:4" ht="20.100000000000001" customHeight="1" x14ac:dyDescent="0.2">
      <c r="A12" s="308" t="s">
        <v>311</v>
      </c>
      <c r="B12" s="309" t="s">
        <v>312</v>
      </c>
      <c r="C12" s="309" t="s">
        <v>313</v>
      </c>
      <c r="D12" s="310">
        <v>70</v>
      </c>
    </row>
    <row r="13" spans="1:4" ht="20.100000000000001" customHeight="1" x14ac:dyDescent="0.2">
      <c r="A13" s="308" t="s">
        <v>331</v>
      </c>
      <c r="B13" s="309" t="s">
        <v>332</v>
      </c>
      <c r="C13" s="309" t="s">
        <v>333</v>
      </c>
      <c r="D13" s="310">
        <v>70.36</v>
      </c>
    </row>
    <row r="14" spans="1:4" ht="20.100000000000001" customHeight="1" x14ac:dyDescent="0.2">
      <c r="A14" s="308"/>
      <c r="B14" s="309"/>
      <c r="C14" s="309"/>
      <c r="D14" s="310"/>
    </row>
    <row r="15" spans="1:4" ht="20.100000000000001" customHeight="1" x14ac:dyDescent="0.2">
      <c r="A15" s="343" t="s">
        <v>475</v>
      </c>
      <c r="B15" s="344"/>
      <c r="C15" s="309"/>
      <c r="D15" s="310"/>
    </row>
    <row r="16" spans="1:4" ht="20.100000000000001" customHeight="1" x14ac:dyDescent="0.2">
      <c r="A16" s="308" t="s">
        <v>318</v>
      </c>
      <c r="B16" s="309" t="s">
        <v>314</v>
      </c>
      <c r="C16" s="309" t="s">
        <v>315</v>
      </c>
      <c r="D16" s="310">
        <v>1130.2</v>
      </c>
    </row>
    <row r="17" spans="1:4" ht="20.100000000000001" customHeight="1" x14ac:dyDescent="0.2">
      <c r="A17" s="308" t="s">
        <v>317</v>
      </c>
      <c r="B17" s="309" t="s">
        <v>316</v>
      </c>
      <c r="C17" s="309" t="s">
        <v>422</v>
      </c>
      <c r="D17" s="310">
        <v>168</v>
      </c>
    </row>
    <row r="18" spans="1:4" ht="20.100000000000001" customHeight="1" x14ac:dyDescent="0.2">
      <c r="A18" s="308" t="s">
        <v>327</v>
      </c>
      <c r="B18" s="309" t="s">
        <v>320</v>
      </c>
      <c r="C18" s="309" t="s">
        <v>420</v>
      </c>
      <c r="D18" s="310">
        <v>305</v>
      </c>
    </row>
    <row r="19" spans="1:4" ht="20.100000000000001" customHeight="1" x14ac:dyDescent="0.2">
      <c r="A19" s="308" t="s">
        <v>322</v>
      </c>
      <c r="B19" s="309" t="s">
        <v>321</v>
      </c>
      <c r="C19" s="309" t="s">
        <v>423</v>
      </c>
      <c r="D19" s="310">
        <v>309.97000000000003</v>
      </c>
    </row>
    <row r="20" spans="1:4" ht="20.100000000000001" customHeight="1" x14ac:dyDescent="0.2">
      <c r="A20" s="308" t="s">
        <v>388</v>
      </c>
      <c r="B20" s="309" t="s">
        <v>323</v>
      </c>
      <c r="C20" s="309" t="s">
        <v>424</v>
      </c>
      <c r="D20" s="310">
        <v>80.55</v>
      </c>
    </row>
    <row r="21" spans="1:4" ht="20.100000000000001" customHeight="1" x14ac:dyDescent="0.2">
      <c r="A21" s="308" t="s">
        <v>324</v>
      </c>
      <c r="B21" s="309" t="s">
        <v>325</v>
      </c>
      <c r="C21" s="309" t="s">
        <v>326</v>
      </c>
      <c r="D21" s="310">
        <v>110.5</v>
      </c>
    </row>
    <row r="22" spans="1:4" ht="20.100000000000001" customHeight="1" x14ac:dyDescent="0.2">
      <c r="A22" s="308" t="s">
        <v>329</v>
      </c>
      <c r="B22" s="309" t="s">
        <v>328</v>
      </c>
      <c r="C22" s="309" t="s">
        <v>425</v>
      </c>
      <c r="D22" s="310">
        <v>145</v>
      </c>
    </row>
    <row r="23" spans="1:4" ht="30" customHeight="1" x14ac:dyDescent="0.2">
      <c r="A23" s="312" t="s">
        <v>433</v>
      </c>
      <c r="B23" s="309" t="s">
        <v>330</v>
      </c>
      <c r="C23" s="313" t="s">
        <v>434</v>
      </c>
      <c r="D23" s="310">
        <v>978.4</v>
      </c>
    </row>
    <row r="24" spans="1:4" ht="15.75" x14ac:dyDescent="0.2">
      <c r="A24" s="308" t="s">
        <v>334</v>
      </c>
      <c r="B24" s="309" t="s">
        <v>335</v>
      </c>
      <c r="C24" s="309" t="s">
        <v>426</v>
      </c>
      <c r="D24" s="310">
        <v>133.86000000000001</v>
      </c>
    </row>
    <row r="25" spans="1:4" ht="20.100000000000001" customHeight="1" x14ac:dyDescent="0.2">
      <c r="A25" s="308" t="s">
        <v>338</v>
      </c>
      <c r="B25" s="309" t="s">
        <v>336</v>
      </c>
      <c r="C25" s="309" t="s">
        <v>427</v>
      </c>
      <c r="D25" s="310">
        <v>24.42</v>
      </c>
    </row>
    <row r="26" spans="1:4" ht="20.100000000000001" customHeight="1" x14ac:dyDescent="0.2">
      <c r="A26" s="308" t="s">
        <v>337</v>
      </c>
      <c r="B26" s="309" t="s">
        <v>430</v>
      </c>
      <c r="C26" s="309" t="s">
        <v>428</v>
      </c>
      <c r="D26" s="310">
        <v>13.78</v>
      </c>
    </row>
    <row r="27" spans="1:4" ht="20.100000000000001" customHeight="1" x14ac:dyDescent="0.2">
      <c r="A27" s="308"/>
      <c r="B27" s="309"/>
      <c r="C27" s="309"/>
      <c r="D27" s="310"/>
    </row>
    <row r="28" spans="1:4" ht="20.100000000000001" customHeight="1" x14ac:dyDescent="0.2">
      <c r="A28" s="343" t="s">
        <v>474</v>
      </c>
      <c r="B28" s="345"/>
      <c r="C28" s="309"/>
      <c r="D28" s="310"/>
    </row>
    <row r="29" spans="1:4" ht="20.100000000000001" customHeight="1" x14ac:dyDescent="0.2">
      <c r="A29" s="308" t="s">
        <v>319</v>
      </c>
      <c r="B29" s="337" t="s">
        <v>312</v>
      </c>
      <c r="C29" s="309" t="s">
        <v>421</v>
      </c>
      <c r="D29" s="310">
        <v>196.95</v>
      </c>
    </row>
    <row r="30" spans="1:4" ht="20.100000000000001" customHeight="1" x14ac:dyDescent="0.2">
      <c r="A30" s="308" t="s">
        <v>339</v>
      </c>
      <c r="B30" s="309" t="s">
        <v>429</v>
      </c>
      <c r="C30" s="309" t="s">
        <v>473</v>
      </c>
      <c r="D30" s="310">
        <v>606.46</v>
      </c>
    </row>
    <row r="31" spans="1:4" ht="20.100000000000001" customHeight="1" x14ac:dyDescent="0.2">
      <c r="A31" s="308"/>
      <c r="B31" s="309"/>
      <c r="C31" s="309"/>
      <c r="D31" s="310"/>
    </row>
    <row r="32" spans="1:4" ht="20.100000000000001" customHeight="1" x14ac:dyDescent="0.2">
      <c r="A32" s="343" t="s">
        <v>476</v>
      </c>
      <c r="B32" s="344"/>
      <c r="C32" s="309"/>
      <c r="D32" s="310"/>
    </row>
    <row r="33" spans="1:4" ht="15.75" x14ac:dyDescent="0.2">
      <c r="A33" s="308" t="s">
        <v>408</v>
      </c>
      <c r="B33" s="309" t="s">
        <v>348</v>
      </c>
      <c r="C33" s="309" t="s">
        <v>349</v>
      </c>
      <c r="D33" s="310">
        <v>666</v>
      </c>
    </row>
    <row r="34" spans="1:4" ht="29.25" customHeight="1" x14ac:dyDescent="0.2">
      <c r="A34" s="312" t="s">
        <v>417</v>
      </c>
      <c r="B34" s="313" t="s">
        <v>419</v>
      </c>
      <c r="C34" s="309" t="s">
        <v>350</v>
      </c>
      <c r="D34" s="310">
        <v>272.97000000000003</v>
      </c>
    </row>
    <row r="35" spans="1:4" ht="20.100000000000001" customHeight="1" x14ac:dyDescent="0.2">
      <c r="A35" s="308" t="s">
        <v>352</v>
      </c>
      <c r="B35" s="309" t="s">
        <v>332</v>
      </c>
      <c r="C35" s="309" t="s">
        <v>351</v>
      </c>
      <c r="D35" s="310">
        <v>56.44</v>
      </c>
    </row>
    <row r="36" spans="1:4" ht="20.100000000000001" customHeight="1" x14ac:dyDescent="0.2">
      <c r="A36" s="308" t="s">
        <v>355</v>
      </c>
      <c r="B36" s="309" t="s">
        <v>356</v>
      </c>
      <c r="C36" s="309" t="s">
        <v>418</v>
      </c>
      <c r="D36" s="310">
        <v>70</v>
      </c>
    </row>
    <row r="37" spans="1:4" ht="20.100000000000001" customHeight="1" x14ac:dyDescent="0.2">
      <c r="A37" s="308" t="s">
        <v>311</v>
      </c>
      <c r="B37" s="309" t="s">
        <v>357</v>
      </c>
      <c r="C37" s="309" t="s">
        <v>409</v>
      </c>
      <c r="D37" s="310">
        <v>84.3</v>
      </c>
    </row>
    <row r="38" spans="1:4" ht="20.100000000000001" customHeight="1" x14ac:dyDescent="0.2">
      <c r="A38" s="308" t="s">
        <v>358</v>
      </c>
      <c r="B38" s="309" t="s">
        <v>359</v>
      </c>
      <c r="C38" s="309" t="s">
        <v>410</v>
      </c>
      <c r="D38" s="310">
        <v>118.84</v>
      </c>
    </row>
    <row r="39" spans="1:4" ht="20.100000000000001" customHeight="1" x14ac:dyDescent="0.2">
      <c r="A39" s="308" t="s">
        <v>324</v>
      </c>
      <c r="B39" s="309" t="s">
        <v>360</v>
      </c>
      <c r="C39" s="309" t="s">
        <v>411</v>
      </c>
      <c r="D39" s="310">
        <v>485</v>
      </c>
    </row>
    <row r="40" spans="1:4" ht="20.100000000000001" customHeight="1" x14ac:dyDescent="0.2">
      <c r="A40" s="308" t="s">
        <v>414</v>
      </c>
      <c r="B40" s="309" t="s">
        <v>366</v>
      </c>
      <c r="C40" s="309" t="s">
        <v>413</v>
      </c>
      <c r="D40" s="310">
        <v>640</v>
      </c>
    </row>
    <row r="41" spans="1:4" ht="20.100000000000001" customHeight="1" x14ac:dyDescent="0.2">
      <c r="A41" s="308" t="s">
        <v>378</v>
      </c>
      <c r="B41" s="309" t="s">
        <v>380</v>
      </c>
      <c r="C41" s="309" t="s">
        <v>379</v>
      </c>
      <c r="D41" s="310">
        <v>207</v>
      </c>
    </row>
    <row r="42" spans="1:4" ht="30" customHeight="1" x14ac:dyDescent="0.2">
      <c r="A42" s="312" t="s">
        <v>376</v>
      </c>
      <c r="B42" s="309" t="s">
        <v>375</v>
      </c>
      <c r="C42" s="309" t="s">
        <v>415</v>
      </c>
      <c r="D42" s="310">
        <v>690.16</v>
      </c>
    </row>
    <row r="43" spans="1:4" ht="20.100000000000001" customHeight="1" x14ac:dyDescent="0.2">
      <c r="A43" s="312" t="s">
        <v>477</v>
      </c>
      <c r="B43" s="309" t="s">
        <v>389</v>
      </c>
      <c r="C43" s="309" t="s">
        <v>390</v>
      </c>
      <c r="D43" s="310">
        <v>566.1</v>
      </c>
    </row>
    <row r="44" spans="1:4" ht="20.100000000000001" customHeight="1" x14ac:dyDescent="0.2">
      <c r="A44" s="308" t="s">
        <v>368</v>
      </c>
      <c r="B44" s="309" t="s">
        <v>366</v>
      </c>
      <c r="C44" s="309" t="s">
        <v>367</v>
      </c>
      <c r="D44" s="310">
        <v>605.20000000000005</v>
      </c>
    </row>
    <row r="45" spans="1:4" ht="20.100000000000001" customHeight="1" x14ac:dyDescent="0.2">
      <c r="A45" s="308" t="s">
        <v>369</v>
      </c>
      <c r="B45" s="309" t="s">
        <v>370</v>
      </c>
      <c r="C45" s="309" t="s">
        <v>371</v>
      </c>
      <c r="D45" s="310">
        <v>55</v>
      </c>
    </row>
    <row r="46" spans="1:4" ht="15.75" x14ac:dyDescent="0.2">
      <c r="A46" s="308" t="s">
        <v>372</v>
      </c>
      <c r="B46" s="309" t="s">
        <v>373</v>
      </c>
      <c r="C46" s="309" t="s">
        <v>374</v>
      </c>
      <c r="D46" s="310">
        <v>220.9</v>
      </c>
    </row>
    <row r="47" spans="1:4" ht="15.75" x14ac:dyDescent="0.2">
      <c r="A47" s="308" t="s">
        <v>391</v>
      </c>
      <c r="B47" s="309" t="s">
        <v>366</v>
      </c>
      <c r="C47" s="309" t="s">
        <v>480</v>
      </c>
      <c r="D47" s="310">
        <v>1665.4</v>
      </c>
    </row>
    <row r="48" spans="1:4" ht="15.75" x14ac:dyDescent="0.2">
      <c r="A48" s="308"/>
      <c r="B48" s="309"/>
      <c r="C48" s="309"/>
      <c r="D48" s="310"/>
    </row>
    <row r="49" spans="1:4" ht="15.75" x14ac:dyDescent="0.2">
      <c r="A49" s="343" t="s">
        <v>478</v>
      </c>
      <c r="B49" s="345"/>
      <c r="C49" s="309"/>
      <c r="D49" s="310"/>
    </row>
    <row r="50" spans="1:4" ht="20.100000000000001" customHeight="1" x14ac:dyDescent="0.2">
      <c r="A50" s="308" t="s">
        <v>331</v>
      </c>
      <c r="B50" s="309" t="s">
        <v>406</v>
      </c>
      <c r="C50" s="309" t="s">
        <v>479</v>
      </c>
      <c r="D50" s="310">
        <v>372.95</v>
      </c>
    </row>
    <row r="51" spans="1:4" ht="20.100000000000001" customHeight="1" x14ac:dyDescent="0.2">
      <c r="A51" s="308"/>
      <c r="B51" s="309"/>
      <c r="C51" s="309"/>
      <c r="D51" s="310"/>
    </row>
    <row r="52" spans="1:4" ht="20.100000000000001" customHeight="1" x14ac:dyDescent="0.2">
      <c r="A52" s="343" t="s">
        <v>487</v>
      </c>
      <c r="B52" s="309"/>
      <c r="C52" s="309"/>
      <c r="D52" s="310"/>
    </row>
    <row r="53" spans="1:4" ht="20.100000000000001" customHeight="1" x14ac:dyDescent="0.2">
      <c r="A53" s="308" t="s">
        <v>347</v>
      </c>
      <c r="B53" s="309" t="s">
        <v>340</v>
      </c>
      <c r="C53" s="309" t="s">
        <v>341</v>
      </c>
      <c r="D53" s="310">
        <v>940</v>
      </c>
    </row>
    <row r="54" spans="1:4" ht="26.25" customHeight="1" x14ac:dyDescent="0.2">
      <c r="A54" s="312" t="s">
        <v>345</v>
      </c>
      <c r="B54" s="309" t="s">
        <v>332</v>
      </c>
      <c r="C54" s="313" t="s">
        <v>346</v>
      </c>
      <c r="D54" s="310">
        <v>92.45</v>
      </c>
    </row>
    <row r="55" spans="1:4" ht="20.100000000000001" customHeight="1" x14ac:dyDescent="0.2">
      <c r="A55" s="312" t="s">
        <v>385</v>
      </c>
      <c r="B55" s="309" t="s">
        <v>386</v>
      </c>
      <c r="C55" s="313" t="s">
        <v>387</v>
      </c>
      <c r="D55" s="310">
        <v>59.9</v>
      </c>
    </row>
    <row r="56" spans="1:4" ht="20.100000000000001" customHeight="1" x14ac:dyDescent="0.2">
      <c r="A56" s="308" t="s">
        <v>343</v>
      </c>
      <c r="B56" s="309" t="s">
        <v>344</v>
      </c>
      <c r="C56" s="309" t="s">
        <v>342</v>
      </c>
      <c r="D56" s="310">
        <v>186.54</v>
      </c>
    </row>
    <row r="57" spans="1:4" ht="15.75" x14ac:dyDescent="0.2">
      <c r="A57" s="308"/>
      <c r="B57" s="309"/>
      <c r="C57" s="309"/>
      <c r="D57" s="310"/>
    </row>
    <row r="58" spans="1:4" ht="15.75" x14ac:dyDescent="0.2">
      <c r="A58" s="308"/>
      <c r="B58" s="309"/>
      <c r="C58" s="309"/>
      <c r="D58" s="310"/>
    </row>
    <row r="59" spans="1:4" ht="20.100000000000001" customHeight="1" x14ac:dyDescent="0.2">
      <c r="A59" s="308"/>
      <c r="B59" s="309"/>
      <c r="C59" s="309"/>
      <c r="D59" s="310"/>
    </row>
    <row r="60" spans="1:4" ht="20.100000000000001" customHeight="1" x14ac:dyDescent="0.2">
      <c r="A60" s="261"/>
      <c r="B60" s="262"/>
      <c r="C60" s="262"/>
      <c r="D60" s="264" t="s">
        <v>435</v>
      </c>
    </row>
    <row r="61" spans="1:4" ht="24.95" customHeight="1" x14ac:dyDescent="0.2">
      <c r="A61" s="414" t="s">
        <v>223</v>
      </c>
      <c r="B61" s="414"/>
      <c r="C61" s="414"/>
      <c r="D61" s="265">
        <f>SUM(D8:D60)</f>
        <v>13777.870000000003</v>
      </c>
    </row>
    <row r="62" spans="1:4" ht="24.95" customHeight="1" x14ac:dyDescent="0.2">
      <c r="A62" s="415" t="s">
        <v>242</v>
      </c>
      <c r="B62" s="415"/>
      <c r="C62" s="415"/>
      <c r="D62" s="278">
        <v>13777.87</v>
      </c>
    </row>
    <row r="63" spans="1:4" ht="24.95" customHeight="1" x14ac:dyDescent="0.2">
      <c r="A63" s="81"/>
      <c r="B63" s="81"/>
      <c r="C63" s="218"/>
      <c r="D63" s="82"/>
    </row>
    <row r="64" spans="1:4" ht="50.1" customHeight="1" x14ac:dyDescent="0.2">
      <c r="A64" s="406" t="s">
        <v>213</v>
      </c>
      <c r="B64" s="422"/>
      <c r="C64" s="422"/>
      <c r="D64" s="422"/>
    </row>
    <row r="65" spans="1:4" s="52" customFormat="1" ht="84.95" customHeight="1" x14ac:dyDescent="0.2">
      <c r="A65" s="421" t="s">
        <v>214</v>
      </c>
      <c r="B65" s="421"/>
      <c r="C65" s="421"/>
      <c r="D65" s="421"/>
    </row>
    <row r="66" spans="1:4" ht="24.95" customHeight="1" x14ac:dyDescent="0.2">
      <c r="A66" s="75" t="s">
        <v>128</v>
      </c>
      <c r="B66" s="80" t="s">
        <v>52</v>
      </c>
      <c r="C66" s="80" t="s">
        <v>53</v>
      </c>
      <c r="D66" s="75" t="s">
        <v>51</v>
      </c>
    </row>
    <row r="67" spans="1:4" ht="20.100000000000001" customHeight="1" x14ac:dyDescent="0.2">
      <c r="A67" s="308" t="s">
        <v>405</v>
      </c>
      <c r="B67" s="309" t="s">
        <v>406</v>
      </c>
      <c r="C67" s="309" t="s">
        <v>407</v>
      </c>
      <c r="D67" s="310">
        <v>4440.51</v>
      </c>
    </row>
    <row r="68" spans="1:4" ht="20.100000000000001" customHeight="1" x14ac:dyDescent="0.2">
      <c r="A68" s="308" t="s">
        <v>311</v>
      </c>
      <c r="B68" s="309" t="s">
        <v>431</v>
      </c>
      <c r="C68" s="309" t="s">
        <v>432</v>
      </c>
      <c r="D68" s="310">
        <v>3939.6</v>
      </c>
    </row>
    <row r="69" spans="1:4" ht="20.100000000000001" customHeight="1" x14ac:dyDescent="0.2">
      <c r="A69" s="308" t="s">
        <v>377</v>
      </c>
      <c r="B69" s="309" t="s">
        <v>361</v>
      </c>
      <c r="C69" s="309" t="s">
        <v>412</v>
      </c>
      <c r="D69" s="310">
        <v>5893.2</v>
      </c>
    </row>
    <row r="70" spans="1:4" ht="20.100000000000001" customHeight="1" x14ac:dyDescent="0.2">
      <c r="A70" s="261"/>
      <c r="B70" s="262"/>
      <c r="C70" s="262"/>
      <c r="D70" s="263"/>
    </row>
    <row r="71" spans="1:4" ht="20.100000000000001" customHeight="1" x14ac:dyDescent="0.2">
      <c r="A71" s="261"/>
      <c r="B71" s="262"/>
      <c r="C71" s="262"/>
      <c r="D71" s="263"/>
    </row>
    <row r="72" spans="1:4" ht="20.100000000000001" customHeight="1" x14ac:dyDescent="0.2">
      <c r="A72" s="261"/>
      <c r="B72" s="262"/>
      <c r="C72" s="262"/>
      <c r="D72" s="263"/>
    </row>
    <row r="73" spans="1:4" ht="20.100000000000001" customHeight="1" x14ac:dyDescent="0.2">
      <c r="A73" s="261"/>
      <c r="B73" s="262"/>
      <c r="C73" s="262"/>
      <c r="D73" s="263"/>
    </row>
    <row r="74" spans="1:4" ht="20.100000000000001" customHeight="1" x14ac:dyDescent="0.2">
      <c r="A74" s="261"/>
      <c r="B74" s="262"/>
      <c r="C74" s="262"/>
      <c r="D74" s="263"/>
    </row>
    <row r="75" spans="1:4" ht="20.100000000000001" customHeight="1" x14ac:dyDescent="0.2">
      <c r="A75" s="261"/>
      <c r="B75" s="262"/>
      <c r="C75" s="262"/>
      <c r="D75" s="263"/>
    </row>
    <row r="76" spans="1:4" ht="20.100000000000001" customHeight="1" x14ac:dyDescent="0.2">
      <c r="A76" s="261"/>
      <c r="B76" s="262"/>
      <c r="C76" s="262"/>
      <c r="D76" s="263"/>
    </row>
    <row r="77" spans="1:4" ht="20.100000000000001" customHeight="1" x14ac:dyDescent="0.2">
      <c r="A77" s="261"/>
      <c r="B77" s="262"/>
      <c r="C77" s="262"/>
      <c r="D77" s="263"/>
    </row>
    <row r="78" spans="1:4" ht="20.100000000000001" customHeight="1" x14ac:dyDescent="0.2">
      <c r="A78" s="261"/>
      <c r="B78" s="262"/>
      <c r="C78" s="262"/>
      <c r="D78" s="263"/>
    </row>
    <row r="79" spans="1:4" ht="20.100000000000001" customHeight="1" x14ac:dyDescent="0.2">
      <c r="A79" s="261"/>
      <c r="B79" s="262"/>
      <c r="C79" s="262"/>
      <c r="D79" s="263"/>
    </row>
    <row r="80" spans="1:4" ht="20.100000000000001" customHeight="1" x14ac:dyDescent="0.2">
      <c r="A80" s="261"/>
      <c r="B80" s="262"/>
      <c r="C80" s="262"/>
      <c r="D80" s="263"/>
    </row>
    <row r="81" spans="1:4" ht="20.100000000000001" customHeight="1" x14ac:dyDescent="0.2">
      <c r="A81" s="261"/>
      <c r="B81" s="262"/>
      <c r="C81" s="262"/>
      <c r="D81" s="263"/>
    </row>
    <row r="82" spans="1:4" ht="20.100000000000001" customHeight="1" x14ac:dyDescent="0.2">
      <c r="A82" s="261"/>
      <c r="B82" s="262"/>
      <c r="C82" s="262"/>
      <c r="D82" s="263"/>
    </row>
    <row r="83" spans="1:4" ht="20.100000000000001" customHeight="1" x14ac:dyDescent="0.2">
      <c r="A83" s="261"/>
      <c r="B83" s="262"/>
      <c r="C83" s="262"/>
      <c r="D83" s="263"/>
    </row>
    <row r="84" spans="1:4" ht="20.100000000000001" customHeight="1" x14ac:dyDescent="0.2">
      <c r="A84" s="261"/>
      <c r="B84" s="262"/>
      <c r="C84" s="262"/>
      <c r="D84" s="263"/>
    </row>
    <row r="85" spans="1:4" ht="20.100000000000001" customHeight="1" x14ac:dyDescent="0.2">
      <c r="A85" s="261"/>
      <c r="B85" s="262"/>
      <c r="C85" s="262"/>
      <c r="D85" s="263"/>
    </row>
    <row r="86" spans="1:4" ht="20.100000000000001" customHeight="1" x14ac:dyDescent="0.2">
      <c r="A86" s="261"/>
      <c r="B86" s="262"/>
      <c r="C86" s="262"/>
      <c r="D86" s="263"/>
    </row>
    <row r="87" spans="1:4" ht="20.100000000000001" customHeight="1" x14ac:dyDescent="0.2">
      <c r="A87" s="261"/>
      <c r="B87" s="262"/>
      <c r="C87" s="262"/>
      <c r="D87" s="263"/>
    </row>
    <row r="88" spans="1:4" ht="20.100000000000001" customHeight="1" x14ac:dyDescent="0.2">
      <c r="A88" s="261"/>
      <c r="B88" s="262"/>
      <c r="C88" s="262"/>
      <c r="D88" s="263"/>
    </row>
    <row r="89" spans="1:4" ht="20.100000000000001" customHeight="1" x14ac:dyDescent="0.2">
      <c r="A89" s="261"/>
      <c r="B89" s="262"/>
      <c r="C89" s="262"/>
      <c r="D89" s="263"/>
    </row>
    <row r="90" spans="1:4" ht="20.100000000000001" customHeight="1" x14ac:dyDescent="0.2">
      <c r="A90" s="261"/>
      <c r="B90" s="262"/>
      <c r="C90" s="262"/>
      <c r="D90" s="263"/>
    </row>
    <row r="91" spans="1:4" ht="20.100000000000001" customHeight="1" x14ac:dyDescent="0.2">
      <c r="A91" s="261"/>
      <c r="B91" s="262"/>
      <c r="C91" s="262"/>
      <c r="D91" s="263"/>
    </row>
    <row r="92" spans="1:4" ht="20.100000000000001" customHeight="1" x14ac:dyDescent="0.2">
      <c r="A92" s="261"/>
      <c r="B92" s="262"/>
      <c r="C92" s="262"/>
      <c r="D92" s="263"/>
    </row>
    <row r="93" spans="1:4" ht="20.100000000000001" customHeight="1" x14ac:dyDescent="0.2">
      <c r="A93" s="261"/>
      <c r="B93" s="262"/>
      <c r="C93" s="262"/>
      <c r="D93" s="263"/>
    </row>
    <row r="94" spans="1:4" ht="20.100000000000001" customHeight="1" x14ac:dyDescent="0.2">
      <c r="A94" s="261"/>
      <c r="B94" s="262"/>
      <c r="C94" s="262"/>
      <c r="D94" s="263"/>
    </row>
    <row r="95" spans="1:4" ht="20.100000000000001" customHeight="1" x14ac:dyDescent="0.2">
      <c r="A95" s="261"/>
      <c r="B95" s="262"/>
      <c r="C95" s="262"/>
      <c r="D95" s="263"/>
    </row>
    <row r="96" spans="1:4" ht="20.100000000000001" customHeight="1" x14ac:dyDescent="0.2">
      <c r="A96" s="261"/>
      <c r="B96" s="262"/>
      <c r="C96" s="262"/>
      <c r="D96" s="263"/>
    </row>
    <row r="97" spans="1:4" ht="20.100000000000001" customHeight="1" x14ac:dyDescent="0.2">
      <c r="A97" s="261"/>
      <c r="B97" s="262"/>
      <c r="C97" s="262"/>
      <c r="D97" s="264"/>
    </row>
    <row r="98" spans="1:4" ht="24.95" customHeight="1" x14ac:dyDescent="0.2">
      <c r="A98" s="414" t="s">
        <v>223</v>
      </c>
      <c r="B98" s="414"/>
      <c r="C98" s="414"/>
      <c r="D98" s="265">
        <f>SUM(D66:D97)</f>
        <v>14273.310000000001</v>
      </c>
    </row>
    <row r="99" spans="1:4" ht="24.95" customHeight="1" x14ac:dyDescent="0.2">
      <c r="A99" s="415" t="s">
        <v>242</v>
      </c>
      <c r="B99" s="415"/>
      <c r="C99" s="415"/>
      <c r="D99" s="278">
        <v>14273.31</v>
      </c>
    </row>
    <row r="100" spans="1:4" ht="24.95" customHeight="1" x14ac:dyDescent="0.2">
      <c r="A100" s="81"/>
      <c r="B100" s="81"/>
      <c r="C100" s="218"/>
      <c r="D100" s="82"/>
    </row>
    <row r="101" spans="1:4" ht="50.1" customHeight="1" x14ac:dyDescent="0.2">
      <c r="A101" s="406" t="s">
        <v>138</v>
      </c>
      <c r="B101" s="422"/>
      <c r="C101" s="422"/>
      <c r="D101" s="422"/>
    </row>
    <row r="102" spans="1:4" s="52" customFormat="1" ht="84.95" customHeight="1" x14ac:dyDescent="0.2">
      <c r="A102" s="421" t="s">
        <v>289</v>
      </c>
      <c r="B102" s="421"/>
      <c r="C102" s="421"/>
      <c r="D102" s="421"/>
    </row>
    <row r="103" spans="1:4" ht="24.95" customHeight="1" x14ac:dyDescent="0.2">
      <c r="A103" s="75" t="s">
        <v>128</v>
      </c>
      <c r="B103" s="80" t="s">
        <v>52</v>
      </c>
      <c r="C103" s="80" t="s">
        <v>53</v>
      </c>
      <c r="D103" s="75" t="s">
        <v>51</v>
      </c>
    </row>
    <row r="104" spans="1:4" ht="20.100000000000001" customHeight="1" x14ac:dyDescent="0.2">
      <c r="A104" s="339" t="s">
        <v>481</v>
      </c>
      <c r="B104" s="340"/>
      <c r="C104" s="341"/>
      <c r="D104" s="263"/>
    </row>
    <row r="105" spans="1:4" ht="20.100000000000001" customHeight="1" x14ac:dyDescent="0.2">
      <c r="A105" s="308" t="s">
        <v>353</v>
      </c>
      <c r="B105" s="309" t="s">
        <v>354</v>
      </c>
      <c r="C105" s="309" t="s">
        <v>362</v>
      </c>
      <c r="D105" s="310">
        <v>2472</v>
      </c>
    </row>
    <row r="106" spans="1:4" ht="20.100000000000001" customHeight="1" x14ac:dyDescent="0.2">
      <c r="A106" s="308" t="s">
        <v>363</v>
      </c>
      <c r="B106" s="309" t="s">
        <v>364</v>
      </c>
      <c r="C106" s="309" t="s">
        <v>365</v>
      </c>
      <c r="D106" s="310">
        <v>10576</v>
      </c>
    </row>
    <row r="107" spans="1:4" ht="19.5" customHeight="1" x14ac:dyDescent="0.2">
      <c r="A107" s="261"/>
      <c r="B107" s="262"/>
      <c r="C107" s="262"/>
      <c r="D107" s="263"/>
    </row>
    <row r="108" spans="1:4" ht="19.5" customHeight="1" x14ac:dyDescent="0.2">
      <c r="A108" s="339" t="s">
        <v>482</v>
      </c>
      <c r="B108" s="338"/>
      <c r="C108" s="262"/>
      <c r="D108" s="263"/>
    </row>
    <row r="109" spans="1:4" ht="47.25" customHeight="1" x14ac:dyDescent="0.2">
      <c r="A109" s="261" t="s">
        <v>483</v>
      </c>
      <c r="B109" s="262" t="s">
        <v>484</v>
      </c>
      <c r="C109" s="342" t="s">
        <v>485</v>
      </c>
      <c r="D109" s="263"/>
    </row>
    <row r="110" spans="1:4" ht="20.100000000000001" customHeight="1" x14ac:dyDescent="0.2">
      <c r="A110" s="308" t="s">
        <v>384</v>
      </c>
      <c r="B110" s="309" t="s">
        <v>382</v>
      </c>
      <c r="C110" s="309" t="s">
        <v>383</v>
      </c>
      <c r="D110" s="310">
        <v>3642.42</v>
      </c>
    </row>
    <row r="111" spans="1:4" ht="42.75" customHeight="1" x14ac:dyDescent="0.2">
      <c r="A111" s="312" t="s">
        <v>416</v>
      </c>
      <c r="B111" s="309" t="s">
        <v>381</v>
      </c>
      <c r="C111" s="309" t="s">
        <v>486</v>
      </c>
      <c r="D111" s="310">
        <v>27685.200000000001</v>
      </c>
    </row>
    <row r="112" spans="1:4" ht="20.100000000000001" customHeight="1" x14ac:dyDescent="0.2">
      <c r="A112" s="261"/>
      <c r="B112" s="262"/>
      <c r="C112" s="262"/>
      <c r="D112" s="263"/>
    </row>
    <row r="113" spans="1:4" ht="20.100000000000001" customHeight="1" x14ac:dyDescent="0.2">
      <c r="A113" s="261"/>
      <c r="B113" s="262"/>
      <c r="C113" s="262"/>
      <c r="D113" s="263"/>
    </row>
    <row r="114" spans="1:4" ht="20.100000000000001" customHeight="1" x14ac:dyDescent="0.2">
      <c r="A114" s="261"/>
      <c r="B114" s="262"/>
      <c r="C114" s="262"/>
      <c r="D114" s="263"/>
    </row>
    <row r="115" spans="1:4" ht="20.100000000000001" customHeight="1" x14ac:dyDescent="0.2">
      <c r="A115" s="261"/>
      <c r="B115" s="262"/>
      <c r="C115" s="262"/>
      <c r="D115" s="263"/>
    </row>
    <row r="116" spans="1:4" ht="20.100000000000001" customHeight="1" x14ac:dyDescent="0.2">
      <c r="A116" s="261"/>
      <c r="B116" s="262"/>
      <c r="C116" s="262"/>
      <c r="D116" s="263"/>
    </row>
    <row r="117" spans="1:4" ht="20.100000000000001" customHeight="1" x14ac:dyDescent="0.2">
      <c r="A117" s="261"/>
      <c r="B117" s="262"/>
      <c r="C117" s="262"/>
      <c r="D117" s="263"/>
    </row>
    <row r="118" spans="1:4" ht="20.100000000000001" customHeight="1" x14ac:dyDescent="0.2">
      <c r="A118" s="261"/>
      <c r="B118" s="262"/>
      <c r="C118" s="262"/>
      <c r="D118" s="264"/>
    </row>
    <row r="119" spans="1:4" ht="24.95" customHeight="1" x14ac:dyDescent="0.2">
      <c r="A119" s="414" t="s">
        <v>223</v>
      </c>
      <c r="B119" s="414"/>
      <c r="C119" s="414"/>
      <c r="D119" s="265">
        <f>SUM(D103:D118)</f>
        <v>44375.619999999995</v>
      </c>
    </row>
    <row r="120" spans="1:4" ht="24.95" customHeight="1" x14ac:dyDescent="0.2">
      <c r="A120" s="415" t="s">
        <v>242</v>
      </c>
      <c r="B120" s="415"/>
      <c r="C120" s="415"/>
      <c r="D120" s="278">
        <v>44375.62</v>
      </c>
    </row>
  </sheetData>
  <sheetProtection algorithmName="SHA-512" hashValue="7dx53/NM1se/iOz9u9u8xzn9DQWJpNrk4GbODKsVEuZ34nAg8K2nRuq3NckrhxuDecjG//ktKb43Uep94R1Biw==" saltValue="3tUF52sQpuhjBC1wj4w5rw==" spinCount="100000" sheet="1" objects="1" scenarios="1" formatCells="0" formatColumns="0" formatRows="0" insertColumns="0" insertRows="0"/>
  <mergeCells count="15">
    <mergeCell ref="A120:C120"/>
    <mergeCell ref="A65:D65"/>
    <mergeCell ref="A102:D102"/>
    <mergeCell ref="A64:D64"/>
    <mergeCell ref="A101:D101"/>
    <mergeCell ref="A98:C98"/>
    <mergeCell ref="A119:C119"/>
    <mergeCell ref="A62:C62"/>
    <mergeCell ref="A99:C99"/>
    <mergeCell ref="A3:D3"/>
    <mergeCell ref="A1:D1"/>
    <mergeCell ref="A4:D4"/>
    <mergeCell ref="A7:D7"/>
    <mergeCell ref="A6:D6"/>
    <mergeCell ref="A61:C61"/>
  </mergeCells>
  <conditionalFormatting sqref="A1">
    <cfRule type="cellIs" dxfId="6"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&amp;L&amp;"-,Regular"&amp;D&amp;R&amp;"-,Regular"2019 Annual Financial Return</oddHeader>
    <oddFooter>&amp;R&amp;"-,Regular"Page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62"/>
  <sheetViews>
    <sheetView showGridLines="0" zoomScaleNormal="100" zoomScaleSheetLayoutView="100" workbookViewId="0">
      <selection sqref="A1:F1"/>
    </sheetView>
  </sheetViews>
  <sheetFormatPr defaultColWidth="9.33203125" defaultRowHeight="15.75" customHeight="1" x14ac:dyDescent="0.2"/>
  <cols>
    <col min="1" max="1" width="31.83203125" style="49" customWidth="1"/>
    <col min="2" max="5" width="17.83203125" style="49" customWidth="1"/>
    <col min="6" max="6" width="62.83203125" style="49" customWidth="1"/>
    <col min="7" max="16384" width="9.33203125" style="49"/>
  </cols>
  <sheetData>
    <row r="1" spans="1:6" ht="35.1" customHeight="1" thickBot="1" x14ac:dyDescent="0.25">
      <c r="A1" s="388" t="str">
        <f>'Cover Sheet'!B4</f>
        <v>Our Most Holy Redeemer &amp; St Thomas More (Chelsea 2)</v>
      </c>
      <c r="B1" s="389"/>
      <c r="C1" s="389"/>
      <c r="D1" s="389"/>
      <c r="E1" s="389"/>
      <c r="F1" s="390"/>
    </row>
    <row r="2" spans="1:6" ht="24.95" customHeight="1" x14ac:dyDescent="0.2">
      <c r="A2" s="50"/>
      <c r="B2" s="50"/>
      <c r="C2" s="51"/>
      <c r="D2" s="52"/>
      <c r="E2" s="52"/>
      <c r="F2" s="52"/>
    </row>
    <row r="3" spans="1:6" s="53" customFormat="1" ht="24.95" customHeight="1" x14ac:dyDescent="0.2">
      <c r="A3" s="407" t="s">
        <v>105</v>
      </c>
      <c r="B3" s="408"/>
      <c r="C3" s="408"/>
      <c r="D3" s="408"/>
      <c r="E3" s="408"/>
      <c r="F3" s="408"/>
    </row>
    <row r="4" spans="1:6" ht="69.95" customHeight="1" x14ac:dyDescent="0.2">
      <c r="A4" s="400" t="s">
        <v>258</v>
      </c>
      <c r="B4" s="400"/>
      <c r="C4" s="400"/>
      <c r="D4" s="400"/>
      <c r="E4" s="400"/>
      <c r="F4" s="400"/>
    </row>
    <row r="5" spans="1:6" ht="24.95" customHeight="1" thickBot="1" x14ac:dyDescent="0.25">
      <c r="A5" s="54"/>
      <c r="B5" s="54"/>
      <c r="C5" s="54"/>
      <c r="D5" s="54"/>
      <c r="E5" s="54"/>
      <c r="F5" s="54"/>
    </row>
    <row r="6" spans="1:6" ht="30.95" customHeight="1" thickBot="1" x14ac:dyDescent="0.25">
      <c r="A6" s="55" t="s">
        <v>111</v>
      </c>
      <c r="B6" s="56">
        <v>2019</v>
      </c>
      <c r="C6" s="56">
        <v>2018</v>
      </c>
      <c r="D6" s="57" t="s">
        <v>108</v>
      </c>
      <c r="E6" s="58" t="s">
        <v>109</v>
      </c>
      <c r="F6" s="59" t="s">
        <v>24</v>
      </c>
    </row>
    <row r="7" spans="1:6" ht="30.95" customHeight="1" x14ac:dyDescent="0.2">
      <c r="A7" s="219" t="s">
        <v>110</v>
      </c>
      <c r="B7" s="315">
        <v>19292.099999999999</v>
      </c>
      <c r="C7" s="315">
        <v>15010.11</v>
      </c>
      <c r="D7" s="316">
        <f>B7-C7</f>
        <v>4281.989999999998</v>
      </c>
      <c r="E7" s="317">
        <f>IFERROR(D7/C7,"-")</f>
        <v>0.28527372550900676</v>
      </c>
      <c r="F7" s="318" t="s">
        <v>452</v>
      </c>
    </row>
    <row r="8" spans="1:6" ht="30.95" customHeight="1" x14ac:dyDescent="0.2">
      <c r="A8" s="220" t="s">
        <v>59</v>
      </c>
      <c r="B8" s="320">
        <v>101103</v>
      </c>
      <c r="C8" s="320">
        <v>109818</v>
      </c>
      <c r="D8" s="321">
        <f t="shared" ref="D8:D15" si="0">B8-C8</f>
        <v>-8715</v>
      </c>
      <c r="E8" s="322">
        <f t="shared" ref="E8:E15" si="1">IFERROR(D8/C8,"-")</f>
        <v>-7.9358575096978634E-2</v>
      </c>
      <c r="F8" s="323" t="s">
        <v>451</v>
      </c>
    </row>
    <row r="9" spans="1:6" ht="30.95" customHeight="1" x14ac:dyDescent="0.2">
      <c r="A9" s="220" t="s">
        <v>25</v>
      </c>
      <c r="B9" s="320">
        <v>70195.070000000007</v>
      </c>
      <c r="C9" s="320">
        <v>52302.04</v>
      </c>
      <c r="D9" s="321">
        <f t="shared" si="0"/>
        <v>17893.030000000006</v>
      </c>
      <c r="E9" s="322">
        <f t="shared" si="1"/>
        <v>0.34210960031386933</v>
      </c>
      <c r="F9" s="323" t="s">
        <v>452</v>
      </c>
    </row>
    <row r="10" spans="1:6" ht="30.95" customHeight="1" x14ac:dyDescent="0.2">
      <c r="A10" s="220" t="s">
        <v>26</v>
      </c>
      <c r="B10" s="320">
        <v>23909.45</v>
      </c>
      <c r="C10" s="320">
        <v>21731.45</v>
      </c>
      <c r="D10" s="321">
        <f t="shared" si="0"/>
        <v>2178</v>
      </c>
      <c r="E10" s="322">
        <f t="shared" si="1"/>
        <v>0.1002234089303751</v>
      </c>
      <c r="F10" s="323" t="s">
        <v>453</v>
      </c>
    </row>
    <row r="11" spans="1:6" ht="30.95" customHeight="1" x14ac:dyDescent="0.2">
      <c r="A11" s="220" t="s">
        <v>57</v>
      </c>
      <c r="B11" s="320">
        <v>0</v>
      </c>
      <c r="C11" s="320">
        <v>0</v>
      </c>
      <c r="D11" s="321">
        <f t="shared" si="0"/>
        <v>0</v>
      </c>
      <c r="E11" s="322" t="str">
        <f t="shared" si="1"/>
        <v>-</v>
      </c>
      <c r="F11" s="323"/>
    </row>
    <row r="12" spans="1:6" ht="30.95" customHeight="1" x14ac:dyDescent="0.2">
      <c r="A12" s="221" t="s">
        <v>182</v>
      </c>
      <c r="B12" s="320">
        <v>0</v>
      </c>
      <c r="C12" s="320">
        <v>0</v>
      </c>
      <c r="D12" s="321">
        <f t="shared" si="0"/>
        <v>0</v>
      </c>
      <c r="E12" s="322" t="str">
        <f t="shared" si="1"/>
        <v>-</v>
      </c>
      <c r="F12" s="323"/>
    </row>
    <row r="13" spans="1:6" ht="30.95" customHeight="1" x14ac:dyDescent="0.2">
      <c r="A13" s="220" t="s">
        <v>27</v>
      </c>
      <c r="B13" s="320">
        <v>0</v>
      </c>
      <c r="C13" s="320">
        <v>0</v>
      </c>
      <c r="D13" s="321">
        <f t="shared" si="0"/>
        <v>0</v>
      </c>
      <c r="E13" s="322" t="str">
        <f t="shared" si="1"/>
        <v>-</v>
      </c>
      <c r="F13" s="323"/>
    </row>
    <row r="14" spans="1:6" ht="30.95" customHeight="1" x14ac:dyDescent="0.2">
      <c r="A14" s="220" t="s">
        <v>28</v>
      </c>
      <c r="B14" s="327">
        <v>9170.2999999999993</v>
      </c>
      <c r="C14" s="327">
        <v>6957.49</v>
      </c>
      <c r="D14" s="328">
        <f t="shared" si="0"/>
        <v>2212.8099999999995</v>
      </c>
      <c r="E14" s="329">
        <f t="shared" si="1"/>
        <v>0.31804716930962168</v>
      </c>
      <c r="F14" s="330" t="s">
        <v>454</v>
      </c>
    </row>
    <row r="15" spans="1:6" ht="30.95" customHeight="1" x14ac:dyDescent="0.2">
      <c r="A15" s="206" t="s">
        <v>209</v>
      </c>
      <c r="B15" s="207">
        <f>SUM(B7:B14)</f>
        <v>223669.92</v>
      </c>
      <c r="C15" s="207">
        <f t="shared" ref="C15" si="2">SUM(C7:C14)</f>
        <v>205819.09</v>
      </c>
      <c r="D15" s="207">
        <f t="shared" si="0"/>
        <v>17850.830000000016</v>
      </c>
      <c r="E15" s="208">
        <f t="shared" si="1"/>
        <v>8.6730681784668348E-2</v>
      </c>
      <c r="F15" s="232" t="s">
        <v>225</v>
      </c>
    </row>
    <row r="16" spans="1:6" s="53" customFormat="1" ht="30.95" customHeight="1" thickBot="1" x14ac:dyDescent="0.25">
      <c r="A16" s="66"/>
      <c r="B16" s="67"/>
      <c r="C16" s="67"/>
      <c r="D16" s="68"/>
      <c r="E16" s="69"/>
      <c r="F16" s="70"/>
    </row>
    <row r="17" spans="1:6" ht="30.95" customHeight="1" thickBot="1" x14ac:dyDescent="0.25">
      <c r="A17" s="55" t="s">
        <v>63</v>
      </c>
      <c r="B17" s="56">
        <v>2019</v>
      </c>
      <c r="C17" s="56">
        <v>2018</v>
      </c>
      <c r="D17" s="57" t="s">
        <v>108</v>
      </c>
      <c r="E17" s="58" t="s">
        <v>109</v>
      </c>
      <c r="F17" s="59" t="s">
        <v>24</v>
      </c>
    </row>
    <row r="18" spans="1:6" ht="30.95" customHeight="1" x14ac:dyDescent="0.2">
      <c r="A18" s="219" t="s">
        <v>112</v>
      </c>
      <c r="B18" s="315">
        <v>0</v>
      </c>
      <c r="C18" s="315">
        <v>0</v>
      </c>
      <c r="D18" s="316">
        <f t="shared" ref="D18" si="3">B18-C18</f>
        <v>0</v>
      </c>
      <c r="E18" s="317" t="str">
        <f t="shared" ref="E18" si="4">IFERROR(D18/C18,"-")</f>
        <v>-</v>
      </c>
      <c r="F18" s="318"/>
    </row>
    <row r="19" spans="1:6" ht="30.95" customHeight="1" x14ac:dyDescent="0.2">
      <c r="A19" s="222" t="s">
        <v>41</v>
      </c>
      <c r="B19" s="320">
        <v>1980</v>
      </c>
      <c r="C19" s="320">
        <v>1917.5</v>
      </c>
      <c r="D19" s="321">
        <f t="shared" ref="D19:D35" si="5">B19-C19</f>
        <v>62.5</v>
      </c>
      <c r="E19" s="322">
        <f t="shared" ref="E19:E35" si="6">IFERROR(D19/C19,"-")</f>
        <v>3.259452411994785E-2</v>
      </c>
      <c r="F19" s="323"/>
    </row>
    <row r="20" spans="1:6" ht="30.75" customHeight="1" x14ac:dyDescent="0.2">
      <c r="A20" s="222" t="s">
        <v>29</v>
      </c>
      <c r="B20" s="320">
        <v>9145.93</v>
      </c>
      <c r="C20" s="320">
        <v>5812.88</v>
      </c>
      <c r="D20" s="321">
        <f t="shared" si="5"/>
        <v>3333.05</v>
      </c>
      <c r="E20" s="322">
        <f t="shared" si="6"/>
        <v>0.57339047081653161</v>
      </c>
      <c r="F20" s="323" t="s">
        <v>455</v>
      </c>
    </row>
    <row r="21" spans="1:6" ht="30.95" customHeight="1" x14ac:dyDescent="0.2">
      <c r="A21" s="220" t="s">
        <v>30</v>
      </c>
      <c r="B21" s="320">
        <v>0</v>
      </c>
      <c r="C21" s="320">
        <v>0</v>
      </c>
      <c r="D21" s="321">
        <f t="shared" si="5"/>
        <v>0</v>
      </c>
      <c r="E21" s="322" t="str">
        <f t="shared" si="6"/>
        <v>-</v>
      </c>
      <c r="F21" s="323"/>
    </row>
    <row r="22" spans="1:6" ht="30.75" customHeight="1" x14ac:dyDescent="0.2">
      <c r="A22" s="220" t="s">
        <v>31</v>
      </c>
      <c r="B22" s="320">
        <v>426.2</v>
      </c>
      <c r="C22" s="320">
        <v>389.09</v>
      </c>
      <c r="D22" s="321">
        <f t="shared" si="5"/>
        <v>37.110000000000014</v>
      </c>
      <c r="E22" s="322">
        <f t="shared" si="6"/>
        <v>9.5376391066334304E-2</v>
      </c>
      <c r="F22" s="323"/>
    </row>
    <row r="23" spans="1:6" ht="30.95" customHeight="1" x14ac:dyDescent="0.2">
      <c r="A23" s="220" t="s">
        <v>211</v>
      </c>
      <c r="B23" s="320">
        <v>0</v>
      </c>
      <c r="C23" s="320">
        <v>0</v>
      </c>
      <c r="D23" s="321">
        <f t="shared" si="5"/>
        <v>0</v>
      </c>
      <c r="E23" s="322" t="str">
        <f t="shared" si="6"/>
        <v>-</v>
      </c>
      <c r="F23" s="323"/>
    </row>
    <row r="24" spans="1:6" ht="30.95" customHeight="1" x14ac:dyDescent="0.2">
      <c r="A24" s="220" t="s">
        <v>32</v>
      </c>
      <c r="B24" s="320">
        <v>17174.740000000002</v>
      </c>
      <c r="C24" s="320">
        <v>16069.54</v>
      </c>
      <c r="D24" s="321">
        <f t="shared" si="5"/>
        <v>1105.2000000000007</v>
      </c>
      <c r="E24" s="322">
        <f t="shared" si="6"/>
        <v>6.8776081953808299E-2</v>
      </c>
      <c r="F24" s="323" t="s">
        <v>456</v>
      </c>
    </row>
    <row r="25" spans="1:6" ht="30.95" customHeight="1" x14ac:dyDescent="0.2">
      <c r="A25" s="220" t="s">
        <v>33</v>
      </c>
      <c r="B25" s="320">
        <v>0</v>
      </c>
      <c r="C25" s="320">
        <v>0</v>
      </c>
      <c r="D25" s="321">
        <f t="shared" si="5"/>
        <v>0</v>
      </c>
      <c r="E25" s="322" t="str">
        <f t="shared" si="6"/>
        <v>-</v>
      </c>
      <c r="F25" s="323"/>
    </row>
    <row r="26" spans="1:6" ht="30.95" customHeight="1" x14ac:dyDescent="0.2">
      <c r="A26" s="221" t="s">
        <v>184</v>
      </c>
      <c r="B26" s="320">
        <v>0</v>
      </c>
      <c r="C26" s="320">
        <v>0</v>
      </c>
      <c r="D26" s="321">
        <f t="shared" si="5"/>
        <v>0</v>
      </c>
      <c r="E26" s="322" t="str">
        <f t="shared" si="6"/>
        <v>-</v>
      </c>
      <c r="F26" s="323"/>
    </row>
    <row r="27" spans="1:6" ht="30.95" customHeight="1" x14ac:dyDescent="0.2">
      <c r="A27" s="221" t="s">
        <v>183</v>
      </c>
      <c r="B27" s="320">
        <v>1038.77</v>
      </c>
      <c r="C27" s="320">
        <v>7870</v>
      </c>
      <c r="D27" s="321">
        <f t="shared" si="5"/>
        <v>-6831.23</v>
      </c>
      <c r="E27" s="322">
        <f t="shared" si="6"/>
        <v>-0.86800889453621344</v>
      </c>
      <c r="F27" s="323" t="s">
        <v>457</v>
      </c>
    </row>
    <row r="28" spans="1:6" ht="30.95" customHeight="1" x14ac:dyDescent="0.2">
      <c r="A28" s="220" t="s">
        <v>34</v>
      </c>
      <c r="B28" s="320">
        <v>0</v>
      </c>
      <c r="C28" s="320">
        <v>0</v>
      </c>
      <c r="D28" s="321">
        <f t="shared" si="5"/>
        <v>0</v>
      </c>
      <c r="E28" s="322" t="str">
        <f t="shared" si="6"/>
        <v>-</v>
      </c>
      <c r="F28" s="323"/>
    </row>
    <row r="29" spans="1:6" ht="30.95" customHeight="1" x14ac:dyDescent="0.2">
      <c r="A29" s="220" t="s">
        <v>35</v>
      </c>
      <c r="B29" s="320">
        <v>0</v>
      </c>
      <c r="C29" s="320">
        <v>0</v>
      </c>
      <c r="D29" s="321">
        <f t="shared" si="5"/>
        <v>0</v>
      </c>
      <c r="E29" s="322" t="str">
        <f t="shared" si="6"/>
        <v>-</v>
      </c>
      <c r="F29" s="323"/>
    </row>
    <row r="30" spans="1:6" ht="30.95" customHeight="1" x14ac:dyDescent="0.2">
      <c r="A30" s="221" t="s">
        <v>185</v>
      </c>
      <c r="B30" s="320">
        <v>0</v>
      </c>
      <c r="C30" s="320">
        <v>0</v>
      </c>
      <c r="D30" s="321">
        <f t="shared" si="5"/>
        <v>0</v>
      </c>
      <c r="E30" s="322" t="str">
        <f t="shared" si="6"/>
        <v>-</v>
      </c>
      <c r="F30" s="323"/>
    </row>
    <row r="31" spans="1:6" ht="30" x14ac:dyDescent="0.2">
      <c r="A31" s="221" t="s">
        <v>122</v>
      </c>
      <c r="B31" s="320">
        <v>13073.96</v>
      </c>
      <c r="C31" s="320">
        <v>10275.81</v>
      </c>
      <c r="D31" s="321">
        <f t="shared" si="5"/>
        <v>2798.1499999999996</v>
      </c>
      <c r="E31" s="322">
        <f t="shared" si="6"/>
        <v>0.272304567717776</v>
      </c>
      <c r="F31" s="323" t="s">
        <v>458</v>
      </c>
    </row>
    <row r="32" spans="1:6" ht="30.95" customHeight="1" x14ac:dyDescent="0.2">
      <c r="A32" s="221" t="s">
        <v>123</v>
      </c>
      <c r="B32" s="320">
        <v>0</v>
      </c>
      <c r="C32" s="320">
        <v>0</v>
      </c>
      <c r="D32" s="321">
        <f t="shared" si="5"/>
        <v>0</v>
      </c>
      <c r="E32" s="322" t="str">
        <f t="shared" si="6"/>
        <v>-</v>
      </c>
      <c r="F32" s="323"/>
    </row>
    <row r="33" spans="1:6" ht="30.95" customHeight="1" thickBot="1" x14ac:dyDescent="0.25">
      <c r="A33" s="269" t="s">
        <v>36</v>
      </c>
      <c r="B33" s="334">
        <v>0</v>
      </c>
      <c r="C33" s="334">
        <v>0</v>
      </c>
      <c r="D33" s="335">
        <f t="shared" si="5"/>
        <v>0</v>
      </c>
      <c r="E33" s="336" t="str">
        <f t="shared" si="6"/>
        <v>-</v>
      </c>
      <c r="F33" s="323"/>
    </row>
    <row r="34" spans="1:6" ht="30.95" customHeight="1" thickBot="1" x14ac:dyDescent="0.25">
      <c r="A34" s="270" t="s">
        <v>210</v>
      </c>
      <c r="B34" s="209">
        <f>SUM(B18:B33)</f>
        <v>42839.600000000006</v>
      </c>
      <c r="C34" s="209">
        <f>SUM(C18:C33)</f>
        <v>42334.82</v>
      </c>
      <c r="D34" s="72">
        <f t="shared" si="5"/>
        <v>504.78000000000611</v>
      </c>
      <c r="E34" s="268">
        <f t="shared" si="6"/>
        <v>1.1923518276444925E-2</v>
      </c>
      <c r="F34" s="266" t="s">
        <v>225</v>
      </c>
    </row>
    <row r="35" spans="1:6" ht="30.95" customHeight="1" thickBot="1" x14ac:dyDescent="0.25">
      <c r="A35" s="71" t="s">
        <v>124</v>
      </c>
      <c r="B35" s="209">
        <f>B15+B34</f>
        <v>266509.52</v>
      </c>
      <c r="C35" s="209">
        <f>C15+C34</f>
        <v>248153.91</v>
      </c>
      <c r="D35" s="72">
        <f t="shared" si="5"/>
        <v>18355.610000000015</v>
      </c>
      <c r="E35" s="268">
        <f t="shared" si="6"/>
        <v>7.3968651148797193E-2</v>
      </c>
      <c r="F35" s="267" t="s">
        <v>225</v>
      </c>
    </row>
    <row r="36" spans="1:6" s="53" customFormat="1" ht="24.95" customHeight="1" thickBot="1" x14ac:dyDescent="0.25">
      <c r="A36" s="210"/>
      <c r="B36" s="211"/>
      <c r="C36" s="211"/>
      <c r="D36" s="212"/>
      <c r="E36" s="213"/>
      <c r="F36" s="214"/>
    </row>
    <row r="37" spans="1:6" ht="30.95" customHeight="1" thickBot="1" x14ac:dyDescent="0.25">
      <c r="A37" s="55" t="s">
        <v>37</v>
      </c>
      <c r="B37" s="56">
        <v>2019</v>
      </c>
      <c r="C37" s="56">
        <v>2018</v>
      </c>
      <c r="D37" s="57" t="s">
        <v>108</v>
      </c>
      <c r="E37" s="58" t="s">
        <v>109</v>
      </c>
      <c r="F37" s="59" t="s">
        <v>24</v>
      </c>
    </row>
    <row r="38" spans="1:6" ht="30.95" customHeight="1" x14ac:dyDescent="0.2">
      <c r="A38" s="314" t="s">
        <v>113</v>
      </c>
      <c r="B38" s="315">
        <v>10074.959999999999</v>
      </c>
      <c r="C38" s="315">
        <v>10250.040000000001</v>
      </c>
      <c r="D38" s="316">
        <f t="shared" ref="D38" si="7">B38-C38</f>
        <v>-175.08000000000175</v>
      </c>
      <c r="E38" s="317">
        <f t="shared" ref="E38" si="8">IFERROR(D38/C38,"-")</f>
        <v>-1.70809089525506E-2</v>
      </c>
      <c r="F38" s="318"/>
    </row>
    <row r="39" spans="1:6" ht="30.95" customHeight="1" x14ac:dyDescent="0.2">
      <c r="A39" s="319" t="s">
        <v>115</v>
      </c>
      <c r="B39" s="320">
        <v>34464.76</v>
      </c>
      <c r="C39" s="320">
        <v>34320.82</v>
      </c>
      <c r="D39" s="321">
        <f t="shared" ref="D39:D62" si="9">B39-C39</f>
        <v>143.94000000000233</v>
      </c>
      <c r="E39" s="322">
        <f t="shared" ref="E39:E62" si="10">IFERROR(D39/C39,"-")</f>
        <v>4.1939557388198283E-3</v>
      </c>
      <c r="F39" s="323"/>
    </row>
    <row r="40" spans="1:6" ht="30.95" customHeight="1" x14ac:dyDescent="0.2">
      <c r="A40" s="319" t="s">
        <v>38</v>
      </c>
      <c r="B40" s="320">
        <v>13</v>
      </c>
      <c r="C40" s="320">
        <v>350.06</v>
      </c>
      <c r="D40" s="321">
        <f t="shared" si="9"/>
        <v>-337.06</v>
      </c>
      <c r="E40" s="322">
        <f t="shared" si="10"/>
        <v>-0.96286350911272356</v>
      </c>
      <c r="F40" s="323" t="s">
        <v>437</v>
      </c>
    </row>
    <row r="41" spans="1:6" ht="30.95" customHeight="1" x14ac:dyDescent="0.2">
      <c r="A41" s="319" t="s">
        <v>39</v>
      </c>
      <c r="B41" s="320">
        <v>7220</v>
      </c>
      <c r="C41" s="320">
        <v>7785</v>
      </c>
      <c r="D41" s="321">
        <f t="shared" si="9"/>
        <v>-565</v>
      </c>
      <c r="E41" s="322">
        <f t="shared" si="10"/>
        <v>-7.2575465639049458E-2</v>
      </c>
      <c r="F41" s="323" t="s">
        <v>438</v>
      </c>
    </row>
    <row r="42" spans="1:6" ht="30.95" customHeight="1" x14ac:dyDescent="0.2">
      <c r="A42" s="319" t="s">
        <v>40</v>
      </c>
      <c r="B42" s="320">
        <v>4081.26</v>
      </c>
      <c r="C42" s="320">
        <v>7181.74</v>
      </c>
      <c r="D42" s="321">
        <f t="shared" si="9"/>
        <v>-3100.4799999999996</v>
      </c>
      <c r="E42" s="322">
        <f t="shared" si="10"/>
        <v>-0.43171710476848224</v>
      </c>
      <c r="F42" s="323" t="s">
        <v>439</v>
      </c>
    </row>
    <row r="43" spans="1:6" ht="31.5" x14ac:dyDescent="0.2">
      <c r="A43" s="319" t="s">
        <v>41</v>
      </c>
      <c r="B43" s="320">
        <v>2534.4499999999998</v>
      </c>
      <c r="C43" s="320">
        <v>1314.87</v>
      </c>
      <c r="D43" s="321">
        <f t="shared" si="9"/>
        <v>1219.58</v>
      </c>
      <c r="E43" s="322">
        <f t="shared" si="10"/>
        <v>0.92752895723531603</v>
      </c>
      <c r="F43" s="323" t="s">
        <v>459</v>
      </c>
    </row>
    <row r="44" spans="1:6" ht="30.95" customHeight="1" x14ac:dyDescent="0.2">
      <c r="A44" s="319" t="s">
        <v>114</v>
      </c>
      <c r="B44" s="320">
        <v>17965.22</v>
      </c>
      <c r="C44" s="320">
        <v>14005.76</v>
      </c>
      <c r="D44" s="321">
        <f t="shared" si="9"/>
        <v>3959.4600000000009</v>
      </c>
      <c r="E44" s="322">
        <f t="shared" si="10"/>
        <v>0.28270225964174744</v>
      </c>
      <c r="F44" s="323" t="s">
        <v>460</v>
      </c>
    </row>
    <row r="45" spans="1:6" ht="47.25" x14ac:dyDescent="0.2">
      <c r="A45" s="319" t="s">
        <v>29</v>
      </c>
      <c r="B45" s="320">
        <v>6560.6</v>
      </c>
      <c r="C45" s="320">
        <v>7674.8</v>
      </c>
      <c r="D45" s="321">
        <f t="shared" si="9"/>
        <v>-1114.1999999999998</v>
      </c>
      <c r="E45" s="322">
        <f t="shared" si="10"/>
        <v>-0.14517642153541457</v>
      </c>
      <c r="F45" s="323" t="s">
        <v>461</v>
      </c>
    </row>
    <row r="46" spans="1:6" ht="47.25" x14ac:dyDescent="0.2">
      <c r="A46" s="324" t="s">
        <v>116</v>
      </c>
      <c r="B46" s="320">
        <v>13777.87</v>
      </c>
      <c r="C46" s="320">
        <v>26419.81</v>
      </c>
      <c r="D46" s="321">
        <f t="shared" si="9"/>
        <v>-12641.94</v>
      </c>
      <c r="E46" s="322">
        <f t="shared" si="10"/>
        <v>-0.47850230565624807</v>
      </c>
      <c r="F46" s="323" t="s">
        <v>488</v>
      </c>
    </row>
    <row r="47" spans="1:6" x14ac:dyDescent="0.2">
      <c r="A47" s="324" t="s">
        <v>42</v>
      </c>
      <c r="B47" s="320">
        <v>10895.03</v>
      </c>
      <c r="C47" s="320">
        <v>10324.35</v>
      </c>
      <c r="D47" s="321">
        <f t="shared" si="9"/>
        <v>570.68000000000029</v>
      </c>
      <c r="E47" s="322">
        <f t="shared" si="10"/>
        <v>5.5275150493735707E-2</v>
      </c>
      <c r="F47" s="323" t="s">
        <v>440</v>
      </c>
    </row>
    <row r="48" spans="1:6" ht="30.95" customHeight="1" x14ac:dyDescent="0.2">
      <c r="A48" s="324" t="s">
        <v>43</v>
      </c>
      <c r="B48" s="320">
        <v>5871.63</v>
      </c>
      <c r="C48" s="320">
        <v>5558.61</v>
      </c>
      <c r="D48" s="321">
        <f t="shared" si="9"/>
        <v>313.02000000000044</v>
      </c>
      <c r="E48" s="322">
        <f t="shared" si="10"/>
        <v>5.6312639310906944E-2</v>
      </c>
      <c r="F48" s="323"/>
    </row>
    <row r="49" spans="1:6" ht="31.5" x14ac:dyDescent="0.2">
      <c r="A49" s="324" t="s">
        <v>44</v>
      </c>
      <c r="B49" s="320">
        <v>331.08</v>
      </c>
      <c r="C49" s="320">
        <v>460.88</v>
      </c>
      <c r="D49" s="325">
        <f t="shared" si="9"/>
        <v>-129.80000000000001</v>
      </c>
      <c r="E49" s="326">
        <f t="shared" si="10"/>
        <v>-0.2816351327894463</v>
      </c>
      <c r="F49" s="323" t="s">
        <v>462</v>
      </c>
    </row>
    <row r="50" spans="1:6" ht="31.5" x14ac:dyDescent="0.2">
      <c r="A50" s="324" t="s">
        <v>45</v>
      </c>
      <c r="B50" s="320">
        <v>7159.03</v>
      </c>
      <c r="C50" s="320">
        <v>8098.96</v>
      </c>
      <c r="D50" s="321">
        <f t="shared" si="9"/>
        <v>-939.93000000000029</v>
      </c>
      <c r="E50" s="322">
        <f t="shared" si="10"/>
        <v>-0.11605564171202232</v>
      </c>
      <c r="F50" s="323" t="s">
        <v>441</v>
      </c>
    </row>
    <row r="51" spans="1:6" x14ac:dyDescent="0.2">
      <c r="A51" s="324" t="s">
        <v>33</v>
      </c>
      <c r="B51" s="320">
        <v>416.02</v>
      </c>
      <c r="C51" s="320">
        <v>892.72</v>
      </c>
      <c r="D51" s="321">
        <f t="shared" si="9"/>
        <v>-476.70000000000005</v>
      </c>
      <c r="E51" s="322">
        <f t="shared" si="10"/>
        <v>-0.5339860202527108</v>
      </c>
      <c r="F51" s="323" t="s">
        <v>464</v>
      </c>
    </row>
    <row r="52" spans="1:6" x14ac:dyDescent="0.2">
      <c r="A52" s="324" t="s">
        <v>46</v>
      </c>
      <c r="B52" s="320">
        <v>1010</v>
      </c>
      <c r="C52" s="320">
        <v>730</v>
      </c>
      <c r="D52" s="321">
        <f t="shared" si="9"/>
        <v>280</v>
      </c>
      <c r="E52" s="322">
        <f t="shared" si="10"/>
        <v>0.38356164383561642</v>
      </c>
      <c r="F52" s="323" t="s">
        <v>463</v>
      </c>
    </row>
    <row r="53" spans="1:6" ht="31.5" x14ac:dyDescent="0.2">
      <c r="A53" s="324" t="s">
        <v>117</v>
      </c>
      <c r="B53" s="320">
        <v>1500</v>
      </c>
      <c r="C53" s="320">
        <v>17283.400000000001</v>
      </c>
      <c r="D53" s="321">
        <f t="shared" si="9"/>
        <v>-15783.400000000001</v>
      </c>
      <c r="E53" s="322">
        <f t="shared" si="10"/>
        <v>-0.91321152088130808</v>
      </c>
      <c r="F53" s="323" t="s">
        <v>465</v>
      </c>
    </row>
    <row r="54" spans="1:6" ht="47.25" x14ac:dyDescent="0.2">
      <c r="A54" s="324" t="s">
        <v>118</v>
      </c>
      <c r="B54" s="320">
        <v>111.78</v>
      </c>
      <c r="C54" s="320">
        <v>4</v>
      </c>
      <c r="D54" s="321">
        <f t="shared" si="9"/>
        <v>107.78</v>
      </c>
      <c r="E54" s="322">
        <f t="shared" si="10"/>
        <v>26.945</v>
      </c>
      <c r="F54" s="323" t="s">
        <v>466</v>
      </c>
    </row>
    <row r="55" spans="1:6" ht="30.95" customHeight="1" x14ac:dyDescent="0.2">
      <c r="A55" s="324" t="s">
        <v>119</v>
      </c>
      <c r="B55" s="320">
        <v>58648.93</v>
      </c>
      <c r="C55" s="320">
        <v>11144.16</v>
      </c>
      <c r="D55" s="321">
        <f t="shared" si="9"/>
        <v>47504.770000000004</v>
      </c>
      <c r="E55" s="322">
        <f t="shared" si="10"/>
        <v>4.2627501758768727</v>
      </c>
      <c r="F55" s="323" t="s">
        <v>489</v>
      </c>
    </row>
    <row r="56" spans="1:6" ht="30.95" customHeight="1" x14ac:dyDescent="0.2">
      <c r="A56" s="324" t="s">
        <v>47</v>
      </c>
      <c r="B56" s="320">
        <v>68399.16</v>
      </c>
      <c r="C56" s="320">
        <v>53769.84</v>
      </c>
      <c r="D56" s="321">
        <f t="shared" si="9"/>
        <v>14629.320000000007</v>
      </c>
      <c r="E56" s="322">
        <f t="shared" si="10"/>
        <v>0.27207296878696324</v>
      </c>
      <c r="F56" s="323" t="s">
        <v>436</v>
      </c>
    </row>
    <row r="57" spans="1:6" ht="47.25" x14ac:dyDescent="0.2">
      <c r="A57" s="324" t="s">
        <v>48</v>
      </c>
      <c r="B57" s="320">
        <v>687.94</v>
      </c>
      <c r="C57" s="320">
        <v>144.94</v>
      </c>
      <c r="D57" s="321">
        <f t="shared" si="9"/>
        <v>543</v>
      </c>
      <c r="E57" s="322">
        <f t="shared" si="10"/>
        <v>3.7463778115082103</v>
      </c>
      <c r="F57" s="323" t="s">
        <v>467</v>
      </c>
    </row>
    <row r="58" spans="1:6" ht="30.95" customHeight="1" x14ac:dyDescent="0.2">
      <c r="A58" s="324" t="s">
        <v>121</v>
      </c>
      <c r="B58" s="320">
        <v>15295.97</v>
      </c>
      <c r="C58" s="320">
        <v>11887.75</v>
      </c>
      <c r="D58" s="321">
        <f t="shared" si="9"/>
        <v>3408.2199999999993</v>
      </c>
      <c r="E58" s="322">
        <f t="shared" si="10"/>
        <v>0.28670017454943109</v>
      </c>
      <c r="F58" s="323" t="s">
        <v>468</v>
      </c>
    </row>
    <row r="59" spans="1:6" ht="30.95" customHeight="1" x14ac:dyDescent="0.2">
      <c r="A59" s="324" t="s">
        <v>120</v>
      </c>
      <c r="B59" s="320">
        <v>0</v>
      </c>
      <c r="C59" s="320">
        <v>0</v>
      </c>
      <c r="D59" s="321">
        <f t="shared" si="9"/>
        <v>0</v>
      </c>
      <c r="E59" s="322" t="str">
        <f t="shared" si="10"/>
        <v>-</v>
      </c>
      <c r="F59" s="323"/>
    </row>
    <row r="60" spans="1:6" ht="30.95" customHeight="1" thickBot="1" x14ac:dyDescent="0.25">
      <c r="A60" s="319" t="s">
        <v>36</v>
      </c>
      <c r="B60" s="327">
        <v>0</v>
      </c>
      <c r="C60" s="327">
        <v>0</v>
      </c>
      <c r="D60" s="328">
        <f t="shared" si="9"/>
        <v>0</v>
      </c>
      <c r="E60" s="329" t="str">
        <f t="shared" si="10"/>
        <v>-</v>
      </c>
      <c r="F60" s="330"/>
    </row>
    <row r="61" spans="1:6" ht="30.95" customHeight="1" thickBot="1" x14ac:dyDescent="0.25">
      <c r="A61" s="71" t="s">
        <v>60</v>
      </c>
      <c r="B61" s="331">
        <f>SUM(B38:B60)</f>
        <v>267018.69</v>
      </c>
      <c r="C61" s="331">
        <f>SUM(C38:C60)</f>
        <v>229602.51</v>
      </c>
      <c r="D61" s="332">
        <f t="shared" si="9"/>
        <v>37416.179999999993</v>
      </c>
      <c r="E61" s="333">
        <f t="shared" si="10"/>
        <v>0.16296067495080951</v>
      </c>
      <c r="F61" s="266" t="s">
        <v>225</v>
      </c>
    </row>
    <row r="62" spans="1:6" ht="30.95" customHeight="1" thickBot="1" x14ac:dyDescent="0.25">
      <c r="A62" s="71" t="s">
        <v>193</v>
      </c>
      <c r="B62" s="331">
        <f>B35-B61</f>
        <v>-509.1699999999837</v>
      </c>
      <c r="C62" s="331">
        <f>C35-C61</f>
        <v>18551.399999999994</v>
      </c>
      <c r="D62" s="332">
        <f t="shared" si="9"/>
        <v>-19060.569999999978</v>
      </c>
      <c r="E62" s="333">
        <f t="shared" si="10"/>
        <v>-1.0274464460903212</v>
      </c>
      <c r="F62" s="267" t="s">
        <v>225</v>
      </c>
    </row>
  </sheetData>
  <sheetProtection algorithmName="SHA-512" hashValue="/eevEevThCPBOAzDtprqANUQspClDWeCI5rZ37iS7UOF3qe6MmTiGdK1dfZBD1hrbBx25tg7N+3C1V81FlRuvQ==" saltValue="XbWI42PgRhd8BMk/GTbVJQ==" spinCount="100000" sheet="1" objects="1" scenarios="1" formatCells="0" formatColumns="0" formatRows="0" insertColumns="0" insertRows="0"/>
  <mergeCells count="3">
    <mergeCell ref="A4:F4"/>
    <mergeCell ref="A3:F3"/>
    <mergeCell ref="A1:F1"/>
  </mergeCells>
  <conditionalFormatting sqref="B7:E15 B18:E35 B38:E62">
    <cfRule type="cellIs" dxfId="5" priority="5" operator="lessThan">
      <formula>0</formula>
    </cfRule>
  </conditionalFormatting>
  <conditionalFormatting sqref="A1">
    <cfRule type="cellIs" dxfId="4" priority="4" operator="equal">
      <formula>"PARISH NAME"</formula>
    </cfRule>
  </conditionalFormatting>
  <conditionalFormatting sqref="F7:F14 F18:F33 F38:F60">
    <cfRule type="expression" dxfId="3" priority="7">
      <formula>AND(AND(B7&gt;=500,C7&gt;=500),OR(ABS(D7)&gt;=500,ABS(E7)&gt;=10%))</formula>
    </cfRule>
  </conditionalFormatting>
  <printOptions horizontalCentered="1"/>
  <pageMargins left="0.31496062992125984" right="0.31496062992125984" top="0.74803149606299213" bottom="0.74803149606299213" header="0.31496062992125984" footer="0.31496062992125984"/>
  <pageSetup paperSize="9" scale="66" fitToHeight="0" orientation="portrait" horizontalDpi="360" verticalDpi="360" r:id="rId1"/>
  <headerFooter>
    <oddHeader>&amp;L&amp;"-,Regular"&amp;D&amp;R&amp;"-,Regular"2019 Annual Financial Return</oddHeader>
    <oddFooter>&amp;R&amp;"-,Regular"Page &amp;P of &amp;N</oddFooter>
  </headerFooter>
  <rowBreaks count="1" manualBreakCount="1">
    <brk id="35" max="5" man="1"/>
  </rowBreaks>
  <ignoredErrors>
    <ignoredError sqref="B61:C61 B15:C1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zoomScaleNormal="100" zoomScaleSheetLayoutView="100" workbookViewId="0">
      <selection sqref="A1:G1"/>
    </sheetView>
  </sheetViews>
  <sheetFormatPr defaultColWidth="9.33203125" defaultRowHeight="12.75" x14ac:dyDescent="0.2"/>
  <cols>
    <col min="1" max="1" width="3.83203125" style="282" customWidth="1"/>
    <col min="2" max="2" width="36.33203125" style="282" customWidth="1"/>
    <col min="3" max="6" width="23.83203125" style="282" customWidth="1"/>
    <col min="7" max="7" width="3.83203125" style="282" customWidth="1"/>
    <col min="8" max="16384" width="9.33203125" style="282"/>
  </cols>
  <sheetData>
    <row r="1" spans="1:7" ht="35.1" customHeight="1" thickBot="1" x14ac:dyDescent="0.25">
      <c r="A1" s="388" t="str">
        <f>'Cover Sheet'!B4</f>
        <v>Our Most Holy Redeemer &amp; St Thomas More (Chelsea 2)</v>
      </c>
      <c r="B1" s="389"/>
      <c r="C1" s="389"/>
      <c r="D1" s="389"/>
      <c r="E1" s="389"/>
      <c r="F1" s="389"/>
      <c r="G1" s="390"/>
    </row>
    <row r="2" spans="1:7" ht="24.95" customHeight="1" x14ac:dyDescent="0.3">
      <c r="A2" s="111"/>
      <c r="B2" s="111"/>
      <c r="C2" s="111"/>
      <c r="D2" s="111"/>
      <c r="E2" s="112"/>
    </row>
    <row r="3" spans="1:7" ht="24.95" customHeight="1" x14ac:dyDescent="0.2">
      <c r="A3" s="398" t="s">
        <v>283</v>
      </c>
      <c r="B3" s="398"/>
      <c r="C3" s="398"/>
      <c r="D3" s="398"/>
      <c r="E3" s="398"/>
      <c r="F3" s="398"/>
      <c r="G3" s="398"/>
    </row>
    <row r="4" spans="1:7" ht="110.1" customHeight="1" x14ac:dyDescent="0.2">
      <c r="A4" s="426" t="s">
        <v>272</v>
      </c>
      <c r="B4" s="426"/>
      <c r="C4" s="426"/>
      <c r="D4" s="426"/>
      <c r="E4" s="426"/>
      <c r="F4" s="426"/>
      <c r="G4" s="426"/>
    </row>
    <row r="5" spans="1:7" ht="24.95" customHeight="1" thickBot="1" x14ac:dyDescent="0.25">
      <c r="A5" s="19"/>
      <c r="B5" s="19"/>
      <c r="C5" s="19"/>
      <c r="D5" s="19"/>
      <c r="E5" s="19"/>
      <c r="F5" s="19"/>
      <c r="G5" s="19"/>
    </row>
    <row r="6" spans="1:7" x14ac:dyDescent="0.2">
      <c r="A6" s="32"/>
      <c r="B6" s="33"/>
      <c r="C6" s="33"/>
      <c r="D6" s="33"/>
      <c r="E6" s="33"/>
      <c r="F6" s="33"/>
      <c r="G6" s="34"/>
    </row>
    <row r="7" spans="1:7" ht="21.75" customHeight="1" x14ac:dyDescent="0.2">
      <c r="A7" s="35"/>
      <c r="B7" s="427" t="s">
        <v>267</v>
      </c>
      <c r="C7" s="428"/>
      <c r="D7" s="428"/>
      <c r="E7" s="428"/>
      <c r="F7" s="429"/>
      <c r="G7" s="36"/>
    </row>
    <row r="8" spans="1:7" ht="18" customHeight="1" thickBot="1" x14ac:dyDescent="0.4">
      <c r="A8" s="35"/>
      <c r="B8" s="37"/>
      <c r="C8" s="37"/>
      <c r="D8" s="37"/>
      <c r="E8" s="37"/>
      <c r="F8" s="38"/>
      <c r="G8" s="36"/>
    </row>
    <row r="9" spans="1:7" ht="21" customHeight="1" thickBot="1" x14ac:dyDescent="0.4">
      <c r="A9" s="35"/>
      <c r="B9" s="430" t="s">
        <v>270</v>
      </c>
      <c r="C9" s="430"/>
      <c r="D9" s="37"/>
      <c r="E9" s="37"/>
      <c r="F9" s="271">
        <v>124.79</v>
      </c>
      <c r="G9" s="36"/>
    </row>
    <row r="10" spans="1:7" ht="18" customHeight="1" thickBot="1" x14ac:dyDescent="0.4">
      <c r="A10" s="35"/>
      <c r="B10" s="280"/>
      <c r="C10" s="37"/>
      <c r="D10" s="37"/>
      <c r="E10" s="37"/>
      <c r="F10" s="38"/>
      <c r="G10" s="36"/>
    </row>
    <row r="11" spans="1:7" ht="21" customHeight="1" thickBot="1" x14ac:dyDescent="0.4">
      <c r="A11" s="35"/>
      <c r="B11" s="430" t="s">
        <v>271</v>
      </c>
      <c r="C11" s="430"/>
      <c r="D11" s="283"/>
      <c r="E11" s="37"/>
      <c r="F11" s="271">
        <v>0</v>
      </c>
      <c r="G11" s="36"/>
    </row>
    <row r="12" spans="1:7" ht="18" customHeight="1" thickBot="1" x14ac:dyDescent="0.4">
      <c r="A12" s="35"/>
      <c r="B12" s="280"/>
      <c r="C12" s="280"/>
      <c r="D12" s="283"/>
      <c r="E12" s="37"/>
      <c r="F12" s="281"/>
      <c r="G12" s="36"/>
    </row>
    <row r="13" spans="1:7" ht="21" customHeight="1" thickBot="1" x14ac:dyDescent="0.4">
      <c r="A13" s="35"/>
      <c r="B13" s="430" t="s">
        <v>291</v>
      </c>
      <c r="C13" s="430"/>
      <c r="D13" s="283"/>
      <c r="E13" s="37"/>
      <c r="F13" s="271">
        <v>0</v>
      </c>
      <c r="G13" s="36"/>
    </row>
    <row r="14" spans="1:7" ht="18" customHeight="1" thickBot="1" x14ac:dyDescent="0.4">
      <c r="A14" s="35"/>
      <c r="B14" s="280"/>
      <c r="C14" s="280"/>
      <c r="D14" s="283"/>
      <c r="E14" s="37"/>
      <c r="F14" s="281"/>
      <c r="G14" s="36"/>
    </row>
    <row r="15" spans="1:7" ht="21" customHeight="1" thickBot="1" x14ac:dyDescent="0.4">
      <c r="A15" s="35"/>
      <c r="B15" s="425" t="s">
        <v>268</v>
      </c>
      <c r="C15" s="425"/>
      <c r="D15" s="425"/>
      <c r="E15" s="37"/>
      <c r="F15" s="205">
        <f>SUM(F9,F11,F13)</f>
        <v>124.79</v>
      </c>
      <c r="G15" s="36"/>
    </row>
    <row r="16" spans="1:7" ht="21.75" thickBot="1" x14ac:dyDescent="0.4">
      <c r="A16" s="35"/>
      <c r="B16" s="37"/>
      <c r="C16" s="37"/>
      <c r="D16" s="37"/>
      <c r="E16" s="37"/>
      <c r="F16" s="281"/>
      <c r="G16" s="36"/>
    </row>
    <row r="17" spans="1:7" ht="21" customHeight="1" thickBot="1" x14ac:dyDescent="0.4">
      <c r="A17" s="35"/>
      <c r="B17" s="425" t="s">
        <v>269</v>
      </c>
      <c r="C17" s="425"/>
      <c r="D17" s="425"/>
      <c r="E17" s="37"/>
      <c r="F17" s="271">
        <v>124.79</v>
      </c>
      <c r="G17" s="36"/>
    </row>
    <row r="18" spans="1:7" ht="21.75" thickBot="1" x14ac:dyDescent="0.4">
      <c r="A18" s="35"/>
      <c r="B18" s="37"/>
      <c r="C18" s="37"/>
      <c r="D18" s="38"/>
      <c r="E18" s="38"/>
      <c r="F18" s="284"/>
      <c r="G18" s="285"/>
    </row>
    <row r="19" spans="1:7" ht="21.75" thickBot="1" x14ac:dyDescent="0.4">
      <c r="A19" s="35"/>
      <c r="B19" s="280"/>
      <c r="C19" s="286"/>
      <c r="D19" s="423" t="s">
        <v>217</v>
      </c>
      <c r="E19" s="424"/>
      <c r="F19" s="205">
        <f>F15-F17</f>
        <v>0</v>
      </c>
      <c r="G19" s="36"/>
    </row>
    <row r="20" spans="1:7" ht="18" customHeight="1" thickBot="1" x14ac:dyDescent="0.25">
      <c r="A20" s="287"/>
      <c r="B20" s="288"/>
      <c r="C20" s="288"/>
      <c r="D20" s="288"/>
      <c r="E20" s="288"/>
      <c r="F20" s="288"/>
      <c r="G20" s="289"/>
    </row>
  </sheetData>
  <sheetProtection algorithmName="SHA-512" hashValue="/O8FivOLpG6Uugl8/815/ReDYqCp5TGhlfF1cS7FKMuCZHI7Fkaua4YcCASOYk5iw5yVDzQ8el5WRy1pv6x/oQ==" saltValue="F4I22VMcre3HLwLc2cfW8w==" spinCount="100000" sheet="1" objects="1" scenarios="1"/>
  <mergeCells count="10">
    <mergeCell ref="A1:G1"/>
    <mergeCell ref="D19:E19"/>
    <mergeCell ref="B15:D15"/>
    <mergeCell ref="A4:G4"/>
    <mergeCell ref="B7:F7"/>
    <mergeCell ref="A3:G3"/>
    <mergeCell ref="B11:C11"/>
    <mergeCell ref="B9:C9"/>
    <mergeCell ref="B13:C13"/>
    <mergeCell ref="B17:D17"/>
  </mergeCells>
  <conditionalFormatting sqref="A1">
    <cfRule type="cellIs" dxfId="2" priority="1" operator="equal">
      <formula>"PARISH NAME"</formula>
    </cfRule>
  </conditionalFormatting>
  <pageMargins left="0.70866141732283472" right="0.70866141732283472" top="0.74803149606299213" bottom="0.74803149606299213" header="0.31496062992125984" footer="0.31496062992125984"/>
  <pageSetup paperSize="9" scale="70" fitToHeight="0" orientation="portrait" r:id="rId1"/>
  <headerFooter>
    <oddHeader>&amp;L&amp;"-,Regular"&amp;D&amp;R&amp;"-,Regular"2019 Annual Financial Return</oddHeader>
    <oddFooter>&amp;R&amp;"-,Regular"Page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6"/>
  <sheetViews>
    <sheetView showGridLines="0" zoomScaleNormal="100" zoomScaleSheetLayoutView="100" workbookViewId="0">
      <selection sqref="A1:G1"/>
    </sheetView>
  </sheetViews>
  <sheetFormatPr defaultColWidth="9.33203125" defaultRowHeight="12.75" x14ac:dyDescent="0.2"/>
  <cols>
    <col min="1" max="1" width="3.83203125" style="19" customWidth="1"/>
    <col min="2" max="2" width="36.33203125" style="19" customWidth="1"/>
    <col min="3" max="6" width="23.83203125" style="19" customWidth="1"/>
    <col min="7" max="7" width="3.83203125" style="19" customWidth="1"/>
    <col min="8" max="16384" width="9.33203125" style="19"/>
  </cols>
  <sheetData>
    <row r="1" spans="1:7" ht="35.1" customHeight="1" thickBot="1" x14ac:dyDescent="0.25">
      <c r="A1" s="388" t="str">
        <f>'Cover Sheet'!B4</f>
        <v>Our Most Holy Redeemer &amp; St Thomas More (Chelsea 2)</v>
      </c>
      <c r="B1" s="389"/>
      <c r="C1" s="389"/>
      <c r="D1" s="389"/>
      <c r="E1" s="389"/>
      <c r="F1" s="389"/>
      <c r="G1" s="390"/>
    </row>
    <row r="2" spans="1:7" ht="24.95" customHeight="1" x14ac:dyDescent="0.2"/>
    <row r="3" spans="1:7" ht="24.95" customHeight="1" x14ac:dyDescent="0.2">
      <c r="A3" s="398" t="s">
        <v>284</v>
      </c>
      <c r="B3" s="398"/>
      <c r="C3" s="398"/>
      <c r="D3" s="398"/>
      <c r="E3" s="398"/>
      <c r="F3" s="398"/>
      <c r="G3" s="398"/>
    </row>
    <row r="4" spans="1:7" ht="110.1" customHeight="1" x14ac:dyDescent="0.2">
      <c r="A4" s="426" t="s">
        <v>259</v>
      </c>
      <c r="B4" s="426"/>
      <c r="C4" s="426"/>
      <c r="D4" s="426"/>
      <c r="E4" s="426"/>
      <c r="F4" s="426"/>
      <c r="G4" s="426"/>
    </row>
    <row r="5" spans="1:7" ht="24.95" customHeight="1" thickBot="1" x14ac:dyDescent="0.25"/>
    <row r="6" spans="1:7" ht="12.75" customHeight="1" x14ac:dyDescent="0.2">
      <c r="A6" s="32"/>
      <c r="B6" s="33"/>
      <c r="C6" s="33"/>
      <c r="D6" s="33"/>
      <c r="E6" s="33"/>
      <c r="F6" s="33"/>
      <c r="G6" s="34"/>
    </row>
    <row r="7" spans="1:7" ht="21.75" customHeight="1" x14ac:dyDescent="0.2">
      <c r="A7" s="35"/>
      <c r="B7" s="427" t="s">
        <v>260</v>
      </c>
      <c r="C7" s="428"/>
      <c r="D7" s="428"/>
      <c r="E7" s="428"/>
      <c r="F7" s="429"/>
      <c r="G7" s="36"/>
    </row>
    <row r="8" spans="1:7" ht="18" customHeight="1" thickBot="1" x14ac:dyDescent="0.4">
      <c r="A8" s="35"/>
      <c r="B8" s="37"/>
      <c r="C8" s="37"/>
      <c r="D8" s="37"/>
      <c r="E8" s="37"/>
      <c r="F8" s="38"/>
      <c r="G8" s="36"/>
    </row>
    <row r="9" spans="1:7" ht="21" customHeight="1" thickBot="1" x14ac:dyDescent="0.4">
      <c r="A9" s="35"/>
      <c r="B9" s="39" t="s">
        <v>71</v>
      </c>
      <c r="C9" s="431">
        <v>91094386</v>
      </c>
      <c r="D9" s="432"/>
      <c r="E9" s="37"/>
      <c r="F9" s="295">
        <v>460591.57</v>
      </c>
      <c r="G9" s="36"/>
    </row>
    <row r="10" spans="1:7" ht="18" customHeight="1" thickBot="1" x14ac:dyDescent="0.4">
      <c r="A10" s="35"/>
      <c r="B10" s="37"/>
      <c r="C10" s="37"/>
      <c r="D10" s="37"/>
      <c r="E10" s="37"/>
      <c r="F10" s="296"/>
      <c r="G10" s="36"/>
    </row>
    <row r="11" spans="1:7" ht="21" customHeight="1" thickBot="1" x14ac:dyDescent="0.4">
      <c r="A11" s="35"/>
      <c r="B11" s="39" t="s">
        <v>49</v>
      </c>
      <c r="C11" s="37"/>
      <c r="D11" s="37"/>
      <c r="E11" s="37"/>
      <c r="F11" s="295">
        <v>233.04</v>
      </c>
      <c r="G11" s="36"/>
    </row>
    <row r="12" spans="1:7" ht="18" customHeight="1" thickBot="1" x14ac:dyDescent="0.4">
      <c r="A12" s="35"/>
      <c r="B12" s="39"/>
      <c r="C12" s="37"/>
      <c r="D12" s="37"/>
      <c r="E12" s="37"/>
      <c r="F12" s="296"/>
      <c r="G12" s="36"/>
    </row>
    <row r="13" spans="1:7" ht="21" customHeight="1" thickBot="1" x14ac:dyDescent="0.4">
      <c r="A13" s="35"/>
      <c r="B13" s="39" t="s">
        <v>215</v>
      </c>
      <c r="C13" s="431">
        <v>81096656</v>
      </c>
      <c r="D13" s="432"/>
      <c r="E13" s="37"/>
      <c r="F13" s="295">
        <v>106823.98</v>
      </c>
      <c r="G13" s="36"/>
    </row>
    <row r="14" spans="1:7" ht="21" customHeight="1" thickBot="1" x14ac:dyDescent="0.4">
      <c r="A14" s="35"/>
      <c r="B14" s="39"/>
      <c r="C14" s="431" t="s">
        <v>68</v>
      </c>
      <c r="D14" s="432"/>
      <c r="E14" s="37"/>
      <c r="F14" s="271"/>
      <c r="G14" s="36"/>
    </row>
    <row r="15" spans="1:7" ht="21" customHeight="1" thickBot="1" x14ac:dyDescent="0.4">
      <c r="A15" s="35"/>
      <c r="B15" s="39"/>
      <c r="C15" s="431" t="s">
        <v>68</v>
      </c>
      <c r="D15" s="432"/>
      <c r="E15" s="37"/>
      <c r="F15" s="271"/>
      <c r="G15" s="36"/>
    </row>
    <row r="16" spans="1:7" ht="21" customHeight="1" thickBot="1" x14ac:dyDescent="0.4">
      <c r="A16" s="35"/>
      <c r="B16" s="39"/>
      <c r="C16" s="431" t="s">
        <v>68</v>
      </c>
      <c r="D16" s="432"/>
      <c r="E16" s="37"/>
      <c r="F16" s="271"/>
      <c r="G16" s="36"/>
    </row>
    <row r="17" spans="1:7" ht="21" customHeight="1" thickBot="1" x14ac:dyDescent="0.4">
      <c r="A17" s="35"/>
      <c r="B17" s="39"/>
      <c r="C17" s="431" t="s">
        <v>68</v>
      </c>
      <c r="D17" s="432"/>
      <c r="E17" s="37"/>
      <c r="F17" s="271"/>
      <c r="G17" s="36"/>
    </row>
    <row r="18" spans="1:7" ht="18" customHeight="1" thickBot="1" x14ac:dyDescent="0.4">
      <c r="A18" s="35"/>
      <c r="B18" s="37"/>
      <c r="C18" s="37"/>
      <c r="D18" s="37"/>
      <c r="E18" s="37"/>
      <c r="F18" s="38"/>
      <c r="G18" s="36"/>
    </row>
    <row r="19" spans="1:7" ht="21" customHeight="1" thickBot="1" x14ac:dyDescent="0.4">
      <c r="A19" s="35"/>
      <c r="B19" s="40" t="s">
        <v>261</v>
      </c>
      <c r="C19" s="40"/>
      <c r="D19" s="40"/>
      <c r="E19" s="40"/>
      <c r="F19" s="205">
        <f>SUM(F9,F11,F13:F17)</f>
        <v>567648.59</v>
      </c>
      <c r="G19" s="36"/>
    </row>
    <row r="20" spans="1:7" ht="35.1" customHeight="1" x14ac:dyDescent="0.35">
      <c r="A20" s="35"/>
      <c r="B20" s="41"/>
      <c r="C20" s="37"/>
      <c r="D20" s="37"/>
      <c r="E20" s="37"/>
      <c r="F20" s="38"/>
      <c r="G20" s="36"/>
    </row>
    <row r="21" spans="1:7" ht="21.75" customHeight="1" x14ac:dyDescent="0.2">
      <c r="A21" s="35"/>
      <c r="B21" s="427" t="s">
        <v>106</v>
      </c>
      <c r="C21" s="428"/>
      <c r="D21" s="428"/>
      <c r="E21" s="428"/>
      <c r="F21" s="429"/>
      <c r="G21" s="36"/>
    </row>
    <row r="22" spans="1:7" ht="18" customHeight="1" thickBot="1" x14ac:dyDescent="0.4">
      <c r="A22" s="35"/>
      <c r="B22" s="37"/>
      <c r="C22" s="37"/>
      <c r="D22" s="37"/>
      <c r="E22" s="37"/>
      <c r="F22" s="38"/>
      <c r="G22" s="36"/>
    </row>
    <row r="23" spans="1:7" ht="21" customHeight="1" thickBot="1" x14ac:dyDescent="0.4">
      <c r="A23" s="35"/>
      <c r="B23" s="37" t="s">
        <v>262</v>
      </c>
      <c r="C23" s="37"/>
      <c r="D23" s="37"/>
      <c r="E23" s="271">
        <v>266509.52</v>
      </c>
      <c r="F23" s="38"/>
      <c r="G23" s="36"/>
    </row>
    <row r="24" spans="1:7" ht="18" customHeight="1" thickBot="1" x14ac:dyDescent="0.4">
      <c r="A24" s="35"/>
      <c r="B24" s="37"/>
      <c r="C24" s="37"/>
      <c r="D24" s="37"/>
      <c r="E24" s="37"/>
      <c r="F24" s="38"/>
      <c r="G24" s="36"/>
    </row>
    <row r="25" spans="1:7" ht="21" customHeight="1" thickBot="1" x14ac:dyDescent="0.4">
      <c r="A25" s="35"/>
      <c r="B25" s="37" t="s">
        <v>263</v>
      </c>
      <c r="C25" s="37"/>
      <c r="D25" s="37"/>
      <c r="E25" s="271">
        <v>267018.69</v>
      </c>
      <c r="F25" s="38"/>
      <c r="G25" s="36"/>
    </row>
    <row r="26" spans="1:7" ht="18" customHeight="1" thickBot="1" x14ac:dyDescent="0.4">
      <c r="A26" s="35"/>
      <c r="B26" s="37"/>
      <c r="C26" s="37"/>
      <c r="D26" s="37"/>
      <c r="E26" s="37"/>
      <c r="F26" s="38"/>
      <c r="G26" s="36"/>
    </row>
    <row r="27" spans="1:7" ht="21" customHeight="1" thickBot="1" x14ac:dyDescent="0.4">
      <c r="A27" s="35"/>
      <c r="B27" s="40" t="s">
        <v>50</v>
      </c>
      <c r="C27" s="40"/>
      <c r="D27" s="40"/>
      <c r="E27" s="40"/>
      <c r="F27" s="205">
        <f>E23-E25</f>
        <v>-509.1699999999837</v>
      </c>
      <c r="G27" s="36"/>
    </row>
    <row r="28" spans="1:7" ht="18" customHeight="1" thickBot="1" x14ac:dyDescent="0.4">
      <c r="A28" s="35"/>
      <c r="B28" s="37"/>
      <c r="C28" s="37"/>
      <c r="D28" s="37"/>
      <c r="E28" s="37"/>
      <c r="F28" s="38"/>
      <c r="G28" s="36"/>
    </row>
    <row r="29" spans="1:7" ht="21" customHeight="1" thickBot="1" x14ac:dyDescent="0.4">
      <c r="A29" s="35"/>
      <c r="B29" s="425" t="s">
        <v>264</v>
      </c>
      <c r="C29" s="425"/>
      <c r="D29" s="425"/>
      <c r="E29" s="42"/>
      <c r="F29" s="205">
        <f>F19+F27</f>
        <v>567139.41999999993</v>
      </c>
      <c r="G29" s="36"/>
    </row>
    <row r="30" spans="1:7" ht="35.1" customHeight="1" x14ac:dyDescent="0.35">
      <c r="A30" s="35"/>
      <c r="B30" s="37"/>
      <c r="C30" s="37"/>
      <c r="D30" s="37"/>
      <c r="E30" s="37"/>
      <c r="F30" s="38"/>
      <c r="G30" s="36"/>
    </row>
    <row r="31" spans="1:7" ht="21.75" customHeight="1" x14ac:dyDescent="0.2">
      <c r="A31" s="35"/>
      <c r="B31" s="427" t="s">
        <v>265</v>
      </c>
      <c r="C31" s="428"/>
      <c r="D31" s="428"/>
      <c r="E31" s="428"/>
      <c r="F31" s="429"/>
      <c r="G31" s="36"/>
    </row>
    <row r="32" spans="1:7" ht="18" customHeight="1" thickBot="1" x14ac:dyDescent="0.4">
      <c r="A32" s="35"/>
      <c r="B32" s="37"/>
      <c r="C32" s="37"/>
      <c r="D32" s="37"/>
      <c r="E32" s="43"/>
      <c r="F32" s="44"/>
      <c r="G32" s="36"/>
    </row>
    <row r="33" spans="1:7" ht="21" customHeight="1" thickBot="1" x14ac:dyDescent="0.4">
      <c r="A33" s="35"/>
      <c r="B33" s="39" t="s">
        <v>71</v>
      </c>
      <c r="C33" s="431">
        <v>91094386</v>
      </c>
      <c r="D33" s="432"/>
      <c r="E33" s="37"/>
      <c r="F33" s="295">
        <v>460190.65</v>
      </c>
      <c r="G33" s="36"/>
    </row>
    <row r="34" spans="1:7" ht="18" customHeight="1" thickBot="1" x14ac:dyDescent="0.4">
      <c r="A34" s="35"/>
      <c r="B34" s="39"/>
      <c r="C34" s="43"/>
      <c r="D34" s="43"/>
      <c r="E34" s="37"/>
      <c r="F34" s="296"/>
      <c r="G34" s="36"/>
    </row>
    <row r="35" spans="1:7" ht="21" customHeight="1" thickBot="1" x14ac:dyDescent="0.4">
      <c r="A35" s="35"/>
      <c r="B35" s="37" t="s">
        <v>49</v>
      </c>
      <c r="C35" s="45"/>
      <c r="D35" s="45"/>
      <c r="E35" s="37"/>
      <c r="F35" s="295">
        <v>124.79</v>
      </c>
      <c r="G35" s="36"/>
    </row>
    <row r="36" spans="1:7" ht="18" customHeight="1" thickBot="1" x14ac:dyDescent="0.4">
      <c r="A36" s="35"/>
      <c r="B36" s="37"/>
      <c r="C36" s="43"/>
      <c r="D36" s="43"/>
      <c r="E36" s="37"/>
      <c r="F36" s="297"/>
      <c r="G36" s="36"/>
    </row>
    <row r="37" spans="1:7" ht="21" customHeight="1" thickBot="1" x14ac:dyDescent="0.4">
      <c r="A37" s="35"/>
      <c r="B37" s="39" t="s">
        <v>215</v>
      </c>
      <c r="C37" s="431">
        <v>81096656</v>
      </c>
      <c r="D37" s="432"/>
      <c r="E37" s="37"/>
      <c r="F37" s="295">
        <v>106823.98</v>
      </c>
      <c r="G37" s="36"/>
    </row>
    <row r="38" spans="1:7" ht="21" customHeight="1" thickBot="1" x14ac:dyDescent="0.4">
      <c r="A38" s="35"/>
      <c r="B38" s="39"/>
      <c r="C38" s="431" t="s">
        <v>68</v>
      </c>
      <c r="D38" s="432"/>
      <c r="E38" s="37"/>
      <c r="F38" s="271"/>
      <c r="G38" s="36"/>
    </row>
    <row r="39" spans="1:7" ht="21" customHeight="1" thickBot="1" x14ac:dyDescent="0.4">
      <c r="A39" s="35"/>
      <c r="B39" s="39"/>
      <c r="C39" s="431" t="s">
        <v>68</v>
      </c>
      <c r="D39" s="432"/>
      <c r="E39" s="37"/>
      <c r="F39" s="271"/>
      <c r="G39" s="36"/>
    </row>
    <row r="40" spans="1:7" ht="21" customHeight="1" thickBot="1" x14ac:dyDescent="0.4">
      <c r="A40" s="35"/>
      <c r="B40" s="39"/>
      <c r="C40" s="431" t="s">
        <v>68</v>
      </c>
      <c r="D40" s="432"/>
      <c r="E40" s="37"/>
      <c r="F40" s="271"/>
      <c r="G40" s="36"/>
    </row>
    <row r="41" spans="1:7" ht="21" customHeight="1" thickBot="1" x14ac:dyDescent="0.4">
      <c r="A41" s="35"/>
      <c r="B41" s="39"/>
      <c r="C41" s="431" t="s">
        <v>68</v>
      </c>
      <c r="D41" s="432"/>
      <c r="E41" s="37"/>
      <c r="F41" s="271"/>
      <c r="G41" s="36"/>
    </row>
    <row r="42" spans="1:7" ht="18" customHeight="1" thickBot="1" x14ac:dyDescent="0.4">
      <c r="A42" s="35"/>
      <c r="B42" s="37"/>
      <c r="C42" s="37"/>
      <c r="D42" s="37"/>
      <c r="E42" s="37"/>
      <c r="F42" s="44"/>
      <c r="G42" s="36"/>
    </row>
    <row r="43" spans="1:7" ht="21" customHeight="1" thickBot="1" x14ac:dyDescent="0.4">
      <c r="A43" s="35"/>
      <c r="B43" s="433" t="s">
        <v>266</v>
      </c>
      <c r="C43" s="433"/>
      <c r="D43" s="433"/>
      <c r="E43" s="434"/>
      <c r="F43" s="205">
        <f>SUM(F33,F35,F37:F41)</f>
        <v>567139.42000000004</v>
      </c>
      <c r="G43" s="36"/>
    </row>
    <row r="44" spans="1:7" ht="18" customHeight="1" thickBot="1" x14ac:dyDescent="0.4">
      <c r="A44" s="35"/>
      <c r="B44" s="37"/>
      <c r="C44" s="37"/>
      <c r="D44" s="37"/>
      <c r="E44" s="37"/>
      <c r="F44" s="38"/>
      <c r="G44" s="36"/>
    </row>
    <row r="45" spans="1:7" ht="21" customHeight="1" thickBot="1" x14ac:dyDescent="0.4">
      <c r="A45" s="35"/>
      <c r="B45" s="37"/>
      <c r="C45" s="37"/>
      <c r="D45" s="423" t="s">
        <v>217</v>
      </c>
      <c r="E45" s="424"/>
      <c r="F45" s="205">
        <f>F29-F43</f>
        <v>0</v>
      </c>
      <c r="G45" s="36"/>
    </row>
    <row r="46" spans="1:7" ht="12.75" customHeight="1" thickBot="1" x14ac:dyDescent="0.25">
      <c r="A46" s="46"/>
      <c r="B46" s="47"/>
      <c r="C46" s="47"/>
      <c r="D46" s="47"/>
      <c r="E46" s="47"/>
      <c r="F46" s="47"/>
      <c r="G46" s="48"/>
    </row>
  </sheetData>
  <sheetProtection algorithmName="SHA-512" hashValue="MbcqFeSjrX6hYJwrn36CGyjYYBOnP1q3i1171KseOxk1O4OUX4vlj0mNdEBadpuSn+LI6NZm10JgpTfmfEwgZA==" saltValue="ee47GjQjg7ooa4HhKJ8h7g==" spinCount="100000" sheet="1" objects="1" scenarios="1" formatCells="0" formatColumns="0" formatRows="0" insertColumns="0" insertRows="0"/>
  <mergeCells count="21">
    <mergeCell ref="A1:G1"/>
    <mergeCell ref="A3:G3"/>
    <mergeCell ref="A4:G4"/>
    <mergeCell ref="B7:F7"/>
    <mergeCell ref="C9:D9"/>
    <mergeCell ref="C13:D13"/>
    <mergeCell ref="B21:F21"/>
    <mergeCell ref="B29:D29"/>
    <mergeCell ref="C33:D33"/>
    <mergeCell ref="C37:D37"/>
    <mergeCell ref="C17:D17"/>
    <mergeCell ref="C14:D14"/>
    <mergeCell ref="C15:D15"/>
    <mergeCell ref="D45:E45"/>
    <mergeCell ref="C16:D16"/>
    <mergeCell ref="C40:D40"/>
    <mergeCell ref="B43:E43"/>
    <mergeCell ref="B31:F31"/>
    <mergeCell ref="C41:D41"/>
    <mergeCell ref="C38:D38"/>
    <mergeCell ref="C39:D39"/>
  </mergeCells>
  <conditionalFormatting sqref="A1">
    <cfRule type="cellIs" dxfId="1"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69" orientation="portrait" r:id="rId1"/>
  <headerFooter>
    <oddHeader>&amp;L&amp;"-,Regular"&amp;D&amp;R&amp;"-,Regular"2019 Annual Financial Return</oddHeader>
    <oddFooter>&amp;R&amp;"-,Regular"Page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53"/>
  <sheetViews>
    <sheetView showGridLines="0" zoomScaleNormal="100" zoomScaleSheetLayoutView="100" workbookViewId="0">
      <selection sqref="A1:E1"/>
    </sheetView>
  </sheetViews>
  <sheetFormatPr defaultColWidth="10.6640625" defaultRowHeight="18.75" x14ac:dyDescent="0.3"/>
  <cols>
    <col min="1" max="1" width="3.83203125" style="130" customWidth="1"/>
    <col min="2" max="2" width="86.1640625" style="130" customWidth="1"/>
    <col min="3" max="4" width="22.83203125" style="130" customWidth="1"/>
    <col min="5" max="5" width="3.83203125" style="121" customWidth="1"/>
    <col min="6" max="16384" width="10.6640625" style="130"/>
  </cols>
  <sheetData>
    <row r="1" spans="1:5" s="111" customFormat="1" ht="35.1" customHeight="1" thickBot="1" x14ac:dyDescent="0.35">
      <c r="A1" s="388" t="str">
        <f>'Cover Sheet'!B4</f>
        <v>Our Most Holy Redeemer &amp; St Thomas More (Chelsea 2)</v>
      </c>
      <c r="B1" s="389"/>
      <c r="C1" s="389"/>
      <c r="D1" s="389"/>
      <c r="E1" s="390"/>
    </row>
    <row r="2" spans="1:5" s="111" customFormat="1" ht="24.95" customHeight="1" x14ac:dyDescent="0.3">
      <c r="E2" s="112"/>
    </row>
    <row r="3" spans="1:5" s="111" customFormat="1" ht="24.95" customHeight="1" x14ac:dyDescent="0.3">
      <c r="A3" s="398" t="s">
        <v>186</v>
      </c>
      <c r="B3" s="398"/>
      <c r="C3" s="398"/>
      <c r="D3" s="398"/>
      <c r="E3" s="398"/>
    </row>
    <row r="4" spans="1:5" s="111" customFormat="1" ht="110.1" customHeight="1" x14ac:dyDescent="0.3">
      <c r="A4" s="403" t="s">
        <v>288</v>
      </c>
      <c r="B4" s="436"/>
      <c r="C4" s="436"/>
      <c r="D4" s="436"/>
      <c r="E4" s="436"/>
    </row>
    <row r="5" spans="1:5" s="111" customFormat="1" ht="24.95" customHeight="1" thickBot="1" x14ac:dyDescent="0.35">
      <c r="E5" s="112"/>
    </row>
    <row r="6" spans="1:5" s="111" customFormat="1" ht="20.100000000000001" customHeight="1" x14ac:dyDescent="0.3">
      <c r="A6" s="113"/>
      <c r="B6" s="114"/>
      <c r="C6" s="114"/>
      <c r="D6" s="114"/>
      <c r="E6" s="115"/>
    </row>
    <row r="7" spans="1:5" s="121" customFormat="1" ht="27.95" customHeight="1" x14ac:dyDescent="0.3">
      <c r="A7" s="116"/>
      <c r="B7" s="117" t="s">
        <v>178</v>
      </c>
      <c r="C7" s="118">
        <v>2019</v>
      </c>
      <c r="D7" s="119">
        <v>2018</v>
      </c>
      <c r="E7" s="120"/>
    </row>
    <row r="8" spans="1:5" s="121" customFormat="1" ht="5.0999999999999996" customHeight="1" x14ac:dyDescent="0.3">
      <c r="A8" s="116"/>
      <c r="B8" s="122"/>
      <c r="C8" s="123"/>
      <c r="D8" s="124"/>
      <c r="E8" s="120"/>
    </row>
    <row r="9" spans="1:5" ht="26.1" customHeight="1" x14ac:dyDescent="0.3">
      <c r="A9" s="125"/>
      <c r="B9" s="126" t="s">
        <v>160</v>
      </c>
      <c r="C9" s="127">
        <f>IFERROR((SUM('8 Analytical Review'!B35)-SUM('8 Analytical Review'!B28,'8 Analytical Review'!B31:B32))-(SUM('8 Analytical Review'!B61)-SUM('8 Analytical Review'!B55,'8 Analytical Review'!B58:B59)),"-")</f>
        <v>60361.770000000019</v>
      </c>
      <c r="D9" s="128">
        <f>IFERROR((SUM('8 Analytical Review'!C35)-SUM('8 Analytical Review'!C28,'8 Analytical Review'!C31:C32))-(SUM('8 Analytical Review'!C61)-SUM('8 Analytical Review'!C55,'8 Analytical Review'!C58:C59)),"-")</f>
        <v>31307.5</v>
      </c>
      <c r="E9" s="129"/>
    </row>
    <row r="10" spans="1:5" ht="5.0999999999999996" customHeight="1" x14ac:dyDescent="0.3">
      <c r="A10" s="125"/>
      <c r="B10" s="126"/>
      <c r="C10" s="127"/>
      <c r="D10" s="128"/>
      <c r="E10" s="129"/>
    </row>
    <row r="11" spans="1:5" ht="26.1" customHeight="1" x14ac:dyDescent="0.3">
      <c r="A11" s="125"/>
      <c r="B11" s="126" t="s">
        <v>161</v>
      </c>
      <c r="C11" s="131">
        <f>IFERROR(C9/(SUM('8 Analytical Review'!B35)-SUM('8 Analytical Review'!B28,'8 Analytical Review'!B31:B32)),"-")</f>
        <v>0.23817403524588268</v>
      </c>
      <c r="D11" s="132">
        <f>IFERROR(D9/(SUM('8 Analytical Review'!C35)-SUM('8 Analytical Review'!C28,'8 Analytical Review'!C31:C32)),"-")</f>
        <v>0.13161152708046683</v>
      </c>
      <c r="E11" s="133"/>
    </row>
    <row r="12" spans="1:5" ht="5.0999999999999996" customHeight="1" x14ac:dyDescent="0.3">
      <c r="A12" s="125"/>
      <c r="B12" s="126"/>
      <c r="C12" s="134"/>
      <c r="D12" s="135"/>
      <c r="E12" s="133"/>
    </row>
    <row r="13" spans="1:5" ht="26.1" customHeight="1" x14ac:dyDescent="0.3">
      <c r="A13" s="125"/>
      <c r="B13" s="223" t="s">
        <v>173</v>
      </c>
      <c r="C13" s="131">
        <f>IFERROR((SUM('8 Analytical Review'!B35)-SUM('8 Analytical Review'!B28,'8 Analytical Review'!B31:B32))/(SUM('8 Analytical Review'!C35)-SUM('8 Analytical Review'!C28,'8 Analytical Review'!C31:C32))-1,"-")</f>
        <v>6.5400976382441245E-2</v>
      </c>
      <c r="D13" s="132" t="s">
        <v>176</v>
      </c>
      <c r="E13" s="136"/>
    </row>
    <row r="14" spans="1:5" ht="5.0999999999999996" customHeight="1" x14ac:dyDescent="0.3">
      <c r="A14" s="125"/>
      <c r="B14" s="126"/>
      <c r="C14" s="137"/>
      <c r="D14" s="138"/>
      <c r="E14" s="136"/>
    </row>
    <row r="15" spans="1:5" ht="26.1" customHeight="1" x14ac:dyDescent="0.3">
      <c r="A15" s="125"/>
      <c r="B15" s="224" t="s">
        <v>174</v>
      </c>
      <c r="C15" s="139">
        <f>IFERROR((SUM('8 Analytical Review'!B61)-SUM('8 Analytical Review'!B55,'8 Analytical Review'!B58:B59))/(SUM('8 Analytical Review'!C61)-SUM('8 Analytical Review'!C55,'8 Analytical Review'!C58:C59))-1,"-")</f>
        <v>-6.5337516568185428E-2</v>
      </c>
      <c r="D15" s="177" t="s">
        <v>176</v>
      </c>
      <c r="E15" s="136"/>
    </row>
    <row r="16" spans="1:5" ht="20.100000000000001" customHeight="1" x14ac:dyDescent="0.3">
      <c r="A16" s="125"/>
      <c r="B16" s="140"/>
      <c r="C16" s="141"/>
      <c r="D16" s="141"/>
      <c r="E16" s="136"/>
    </row>
    <row r="17" spans="1:5" s="121" customFormat="1" ht="27.95" customHeight="1" x14ac:dyDescent="0.3">
      <c r="A17" s="116"/>
      <c r="B17" s="117" t="s">
        <v>177</v>
      </c>
      <c r="C17" s="118">
        <v>2019</v>
      </c>
      <c r="D17" s="119">
        <v>2018</v>
      </c>
      <c r="E17" s="120"/>
    </row>
    <row r="18" spans="1:5" ht="5.0999999999999996" customHeight="1" x14ac:dyDescent="0.3">
      <c r="A18" s="125"/>
      <c r="B18" s="142"/>
      <c r="C18" s="143"/>
      <c r="D18" s="144"/>
      <c r="E18" s="120"/>
    </row>
    <row r="19" spans="1:5" ht="26.1" customHeight="1" x14ac:dyDescent="0.3">
      <c r="A19" s="125"/>
      <c r="B19" s="223" t="s">
        <v>175</v>
      </c>
      <c r="C19" s="145">
        <f>IFERROR(SUM('8 Analytical Review'!B7:B9)/SUM('8 Analytical Review'!C7:C9)-1,"-")</f>
        <v>7.5989434887284935E-2</v>
      </c>
      <c r="D19" s="146" t="s">
        <v>176</v>
      </c>
      <c r="E19" s="120"/>
    </row>
    <row r="20" spans="1:5" ht="5.0999999999999996" customHeight="1" x14ac:dyDescent="0.3">
      <c r="A20" s="125"/>
      <c r="B20" s="126"/>
      <c r="C20" s="138"/>
      <c r="D20" s="147"/>
      <c r="E20" s="120"/>
    </row>
    <row r="21" spans="1:5" ht="26.1" customHeight="1" x14ac:dyDescent="0.3">
      <c r="A21" s="125"/>
      <c r="B21" s="223" t="s">
        <v>162</v>
      </c>
      <c r="C21" s="148">
        <f>IFERROR('8 Analytical Review'!B8/SUM('8 Analytical Review'!B7:B9),"-")</f>
        <v>0.53047331874461312</v>
      </c>
      <c r="D21" s="149">
        <f>IFERROR('8 Analytical Review'!C8/SUM('8 Analytical Review'!C7:C9),"-")</f>
        <v>0.61998479649003857</v>
      </c>
      <c r="E21" s="120"/>
    </row>
    <row r="22" spans="1:5" ht="5.0999999999999996" customHeight="1" x14ac:dyDescent="0.3">
      <c r="A22" s="125"/>
      <c r="B22" s="126"/>
      <c r="C22" s="148"/>
      <c r="D22" s="149"/>
      <c r="E22" s="120"/>
    </row>
    <row r="23" spans="1:5" ht="26.1" customHeight="1" x14ac:dyDescent="0.3">
      <c r="A23" s="125"/>
      <c r="B23" s="224" t="s">
        <v>163</v>
      </c>
      <c r="C23" s="150">
        <f>IFERROR('8 Analytical Review'!B9/SUM('8 Analytical Review'!B7:B9),"-")</f>
        <v>0.36830372731185457</v>
      </c>
      <c r="D23" s="151">
        <f>IFERROR('8 Analytical Review'!C9/SUM('8 Analytical Review'!C7:C9),"-")</f>
        <v>0.29527463280531296</v>
      </c>
      <c r="E23" s="120"/>
    </row>
    <row r="24" spans="1:5" ht="20.100000000000001" customHeight="1" x14ac:dyDescent="0.3">
      <c r="A24" s="125"/>
      <c r="B24" s="152"/>
      <c r="C24" s="153"/>
      <c r="D24" s="153"/>
      <c r="E24" s="120"/>
    </row>
    <row r="25" spans="1:5" s="121" customFormat="1" ht="27.95" customHeight="1" x14ac:dyDescent="0.3">
      <c r="A25" s="116"/>
      <c r="B25" s="117" t="s">
        <v>179</v>
      </c>
      <c r="C25" s="118">
        <v>2019</v>
      </c>
      <c r="D25" s="119">
        <v>2018</v>
      </c>
      <c r="E25" s="120"/>
    </row>
    <row r="26" spans="1:5" ht="5.0999999999999996" customHeight="1" x14ac:dyDescent="0.3">
      <c r="A26" s="125"/>
      <c r="B26" s="142"/>
      <c r="C26" s="154"/>
      <c r="D26" s="155"/>
      <c r="E26" s="120"/>
    </row>
    <row r="27" spans="1:5" ht="26.1" customHeight="1" x14ac:dyDescent="0.3">
      <c r="A27" s="125"/>
      <c r="B27" s="223" t="s">
        <v>164</v>
      </c>
      <c r="C27" s="148">
        <f>IFERROR(1-'8 Analytical Review'!B45/'8 Analytical Review'!B20,"-")</f>
        <v>0.28267546329350868</v>
      </c>
      <c r="D27" s="149">
        <f>IFERROR(1-'8 Analytical Review'!C45/'8 Analytical Review'!C20,"-")</f>
        <v>-0.3203093819242786</v>
      </c>
      <c r="E27" s="120"/>
    </row>
    <row r="28" spans="1:5" ht="5.0999999999999996" customHeight="1" x14ac:dyDescent="0.3">
      <c r="A28" s="125"/>
      <c r="B28" s="126"/>
      <c r="C28" s="148"/>
      <c r="D28" s="149"/>
      <c r="E28" s="120"/>
    </row>
    <row r="29" spans="1:5" ht="26.1" customHeight="1" x14ac:dyDescent="0.3">
      <c r="A29" s="125"/>
      <c r="B29" s="126" t="s">
        <v>165</v>
      </c>
      <c r="C29" s="128">
        <f>IFERROR('8 Analytical Review'!B22-'8 Analytical Review'!B49,"-")</f>
        <v>95.12</v>
      </c>
      <c r="D29" s="156">
        <f>IFERROR('8 Analytical Review'!C22-'8 Analytical Review'!C49,"-")</f>
        <v>-71.79000000000002</v>
      </c>
      <c r="E29" s="129"/>
    </row>
    <row r="30" spans="1:5" ht="5.0999999999999996" customHeight="1" x14ac:dyDescent="0.3">
      <c r="A30" s="125"/>
      <c r="B30" s="126"/>
      <c r="C30" s="128"/>
      <c r="D30" s="156"/>
      <c r="E30" s="129"/>
    </row>
    <row r="31" spans="1:5" ht="26.1" customHeight="1" x14ac:dyDescent="0.3">
      <c r="A31" s="125"/>
      <c r="B31" s="225" t="s">
        <v>166</v>
      </c>
      <c r="C31" s="157">
        <f>IFERROR('8 Analytical Review'!B25-'8 Analytical Review'!B51,"-")</f>
        <v>-416.02</v>
      </c>
      <c r="D31" s="158">
        <f>IFERROR('8 Analytical Review'!C25-'8 Analytical Review'!C51,"-")</f>
        <v>-892.72</v>
      </c>
      <c r="E31" s="129"/>
    </row>
    <row r="32" spans="1:5" ht="20.100000000000001" customHeight="1" x14ac:dyDescent="0.3">
      <c r="A32" s="125"/>
      <c r="B32" s="140"/>
      <c r="C32" s="159"/>
      <c r="D32" s="159"/>
      <c r="E32" s="120"/>
    </row>
    <row r="33" spans="1:5" s="121" customFormat="1" ht="27.95" customHeight="1" x14ac:dyDescent="0.3">
      <c r="A33" s="116"/>
      <c r="B33" s="117" t="s">
        <v>180</v>
      </c>
      <c r="C33" s="118">
        <v>2019</v>
      </c>
      <c r="D33" s="119">
        <v>2018</v>
      </c>
      <c r="E33" s="120"/>
    </row>
    <row r="34" spans="1:5" ht="5.0999999999999996" customHeight="1" x14ac:dyDescent="0.3">
      <c r="A34" s="125"/>
      <c r="B34" s="142"/>
      <c r="C34" s="160"/>
      <c r="D34" s="161"/>
      <c r="E34" s="120"/>
    </row>
    <row r="35" spans="1:5" ht="26.1" customHeight="1" x14ac:dyDescent="0.3">
      <c r="A35" s="125"/>
      <c r="B35" s="223" t="s">
        <v>167</v>
      </c>
      <c r="C35" s="145">
        <f>IFERROR(SUM('8 Analytical Review'!B12,'8 Analytical Review'!B21:B23)/(SUM('8 Analytical Review'!B35)-SUM('8 Analytical Review'!B28,'8 Analytical Review'!B31:B32)),"-")</f>
        <v>1.681689814957301E-3</v>
      </c>
      <c r="D35" s="146">
        <f>IFERROR(SUM('8 Analytical Review'!C12,'8 Analytical Review'!C21:C23)/(SUM('8 Analytical Review'!C35)-SUM('8 Analytical Review'!C28,'8 Analytical Review'!C31:C32)),"-")</f>
        <v>1.6356696980512286E-3</v>
      </c>
      <c r="E35" s="120"/>
    </row>
    <row r="36" spans="1:5" ht="5.0999999999999996" customHeight="1" x14ac:dyDescent="0.3">
      <c r="A36" s="125"/>
      <c r="B36" s="126"/>
      <c r="C36" s="160"/>
      <c r="D36" s="161"/>
      <c r="E36" s="120"/>
    </row>
    <row r="37" spans="1:5" ht="26.1" customHeight="1" x14ac:dyDescent="0.3">
      <c r="A37" s="125"/>
      <c r="B37" s="223" t="s">
        <v>168</v>
      </c>
      <c r="C37" s="132">
        <f>IFERROR(SUM('8 Analytical Review'!B12,'8 Analytical Review'!B21:B23)/C9,"-")</f>
        <v>7.0607604780310428E-3</v>
      </c>
      <c r="D37" s="162">
        <f>IFERROR(SUM('8 Analytical Review'!C12,'8 Analytical Review'!C21:C23)/D9,"-")</f>
        <v>1.2428012457078974E-2</v>
      </c>
      <c r="E37" s="120"/>
    </row>
    <row r="38" spans="1:5" ht="5.0999999999999996" customHeight="1" x14ac:dyDescent="0.3">
      <c r="A38" s="125"/>
      <c r="B38" s="126"/>
      <c r="C38" s="160"/>
      <c r="D38" s="161"/>
      <c r="E38" s="120"/>
    </row>
    <row r="39" spans="1:5" ht="26.1" customHeight="1" x14ac:dyDescent="0.3">
      <c r="A39" s="125"/>
      <c r="B39" s="224" t="s">
        <v>169</v>
      </c>
      <c r="C39" s="163">
        <f>IFERROR(SUM('2 Bank Accounts'!F7:F16)/SUM('8 Analytical Review'!B46:B49),"-")</f>
        <v>18.480658357842966</v>
      </c>
      <c r="D39" s="164">
        <f>IFERROR(SUM('2 Bank Accounts'!E7:E16)/SUM('8 Analytical Review'!C46:C49),"-")</f>
        <v>13.295150203502274</v>
      </c>
      <c r="E39" s="120"/>
    </row>
    <row r="40" spans="1:5" ht="20.100000000000001" customHeight="1" x14ac:dyDescent="0.3">
      <c r="A40" s="125"/>
      <c r="B40" s="140"/>
      <c r="C40" s="140"/>
      <c r="D40" s="140"/>
      <c r="E40" s="120"/>
    </row>
    <row r="41" spans="1:5" s="121" customFormat="1" ht="27.95" customHeight="1" x14ac:dyDescent="0.3">
      <c r="A41" s="116"/>
      <c r="B41" s="117" t="s">
        <v>181</v>
      </c>
      <c r="C41" s="118">
        <v>2019</v>
      </c>
      <c r="D41" s="119">
        <v>2018</v>
      </c>
      <c r="E41" s="120"/>
    </row>
    <row r="42" spans="1:5" ht="5.0999999999999996" customHeight="1" x14ac:dyDescent="0.3">
      <c r="A42" s="125"/>
      <c r="B42" s="142"/>
      <c r="C42" s="143"/>
      <c r="D42" s="144"/>
      <c r="E42" s="120"/>
    </row>
    <row r="43" spans="1:5" ht="26.1" customHeight="1" x14ac:dyDescent="0.3">
      <c r="A43" s="125"/>
      <c r="B43" s="223" t="s">
        <v>170</v>
      </c>
      <c r="C43" s="165">
        <f>IFERROR('8 Analytical Review'!B47/(SUM('8 Analytical Review'!B61)-SUM('8 Analytical Review'!B55,'8 Analytical Review'!B58:B59)),"-")</f>
        <v>5.6429357915437413E-2</v>
      </c>
      <c r="D43" s="166">
        <f>IFERROR('8 Analytical Review'!C47/(SUM('8 Analytical Review'!C61)-SUM('8 Analytical Review'!C55,'8 Analytical Review'!C58:C59)),"-")</f>
        <v>4.9979764787438291E-2</v>
      </c>
      <c r="E43" s="120"/>
    </row>
    <row r="44" spans="1:5" ht="5.0999999999999996" customHeight="1" x14ac:dyDescent="0.3">
      <c r="A44" s="125"/>
      <c r="B44" s="126"/>
      <c r="C44" s="167"/>
      <c r="D44" s="168"/>
      <c r="E44" s="120"/>
    </row>
    <row r="45" spans="1:5" ht="26.1" customHeight="1" x14ac:dyDescent="0.3">
      <c r="A45" s="125"/>
      <c r="B45" s="126" t="s">
        <v>171</v>
      </c>
      <c r="C45" s="169">
        <f>'8 Analytical Review'!B39</f>
        <v>34464.76</v>
      </c>
      <c r="D45" s="170">
        <f>'8 Analytical Review'!C39</f>
        <v>34320.82</v>
      </c>
      <c r="E45" s="129"/>
    </row>
    <row r="46" spans="1:5" ht="5.0999999999999996" customHeight="1" x14ac:dyDescent="0.3">
      <c r="A46" s="125"/>
      <c r="B46" s="126"/>
      <c r="C46" s="167"/>
      <c r="D46" s="168"/>
      <c r="E46" s="129"/>
    </row>
    <row r="47" spans="1:5" ht="26.1" customHeight="1" x14ac:dyDescent="0.3">
      <c r="A47" s="125"/>
      <c r="B47" s="126" t="s">
        <v>114</v>
      </c>
      <c r="C47" s="169">
        <f>'8 Analytical Review'!B44</f>
        <v>17965.22</v>
      </c>
      <c r="D47" s="170">
        <f>'8 Analytical Review'!C44</f>
        <v>14005.76</v>
      </c>
      <c r="E47" s="120"/>
    </row>
    <row r="48" spans="1:5" ht="5.0999999999999996" customHeight="1" x14ac:dyDescent="0.3">
      <c r="A48" s="125"/>
      <c r="B48" s="126"/>
      <c r="C48" s="169"/>
      <c r="D48" s="170"/>
      <c r="E48" s="120"/>
    </row>
    <row r="49" spans="1:5" s="140" customFormat="1" ht="26.1" customHeight="1" x14ac:dyDescent="0.3">
      <c r="A49" s="125"/>
      <c r="B49" s="225" t="s">
        <v>172</v>
      </c>
      <c r="C49" s="171">
        <f>'8 Analytical Review'!B50</f>
        <v>7159.03</v>
      </c>
      <c r="D49" s="172">
        <f>'8 Analytical Review'!C50</f>
        <v>8098.96</v>
      </c>
      <c r="E49" s="120"/>
    </row>
    <row r="50" spans="1:5" s="140" customFormat="1" ht="30" customHeight="1" x14ac:dyDescent="0.3">
      <c r="A50" s="125"/>
      <c r="B50" s="152"/>
      <c r="C50" s="173"/>
      <c r="D50" s="173"/>
      <c r="E50" s="120"/>
    </row>
    <row r="51" spans="1:5" s="140" customFormat="1" ht="20.100000000000001" customHeight="1" x14ac:dyDescent="0.3">
      <c r="A51" s="125"/>
      <c r="B51" s="435" t="s">
        <v>187</v>
      </c>
      <c r="C51" s="435"/>
      <c r="D51" s="435"/>
      <c r="E51" s="120"/>
    </row>
    <row r="52" spans="1:5" ht="15" customHeight="1" thickBot="1" x14ac:dyDescent="0.35">
      <c r="A52" s="174"/>
      <c r="B52" s="175"/>
      <c r="C52" s="175"/>
      <c r="D52" s="175"/>
      <c r="E52" s="176"/>
    </row>
    <row r="53" spans="1:5" ht="9.9499999999999993" customHeight="1" x14ac:dyDescent="0.3"/>
  </sheetData>
  <sheetProtection algorithmName="SHA-512" hashValue="pLZ6Yr8LutGzARs47UIlGnYjqbnrF0XgEq8d7sLqsJup4bJaPW/YTXe+jnjRa2cobVI0jhZRztlVbzHT7xSy1g==" saltValue="P/ciqnkx3+tHoguZlS/SOA==" spinCount="100000" sheet="1" objects="1" scenarios="1" formatCells="0" formatColumns="0" formatRows="0" insertColumns="0" insertRows="0"/>
  <mergeCells count="4">
    <mergeCell ref="B51:D51"/>
    <mergeCell ref="A3:E3"/>
    <mergeCell ref="A1:E1"/>
    <mergeCell ref="A4:E4"/>
  </mergeCells>
  <conditionalFormatting sqref="A1">
    <cfRule type="cellIs" dxfId="0"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&amp;L&amp;"-,Regular"&amp;D&amp;R&amp;"-,Regular"2019 Annual Financial Return</oddHeader>
    <oddFooter>&amp;R&amp;"-,Regular"Page &amp;P of &amp;N</oddFooter>
  </headerFooter>
  <ignoredErrors>
    <ignoredError sqref="C15 C19:C23 C37 C43 D21:D23 D37:D38 D4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3"/>
  <sheetViews>
    <sheetView showGridLines="0" zoomScaleNormal="100" zoomScaleSheetLayoutView="100" workbookViewId="0">
      <selection sqref="A1:E1"/>
    </sheetView>
  </sheetViews>
  <sheetFormatPr defaultColWidth="9.33203125" defaultRowHeight="15.75" x14ac:dyDescent="0.25"/>
  <cols>
    <col min="1" max="1" width="20.83203125" style="26" customWidth="1"/>
    <col min="2" max="2" width="3.83203125" style="26" customWidth="1"/>
    <col min="3" max="3" width="1.83203125" style="26" customWidth="1"/>
    <col min="4" max="4" width="110.83203125" style="26" customWidth="1"/>
    <col min="5" max="5" width="1.83203125" style="26" customWidth="1"/>
    <col min="6" max="16384" width="9.33203125" style="26"/>
  </cols>
  <sheetData>
    <row r="1" spans="1:5" s="22" customFormat="1" ht="24.95" customHeight="1" x14ac:dyDescent="0.2">
      <c r="A1" s="384" t="s">
        <v>131</v>
      </c>
      <c r="B1" s="384"/>
      <c r="C1" s="384"/>
      <c r="D1" s="384"/>
      <c r="E1" s="384"/>
    </row>
    <row r="2" spans="1:5" s="22" customFormat="1" ht="15" customHeight="1" x14ac:dyDescent="0.2">
      <c r="A2" s="383"/>
      <c r="B2" s="383"/>
      <c r="C2" s="383"/>
      <c r="D2" s="383"/>
      <c r="E2" s="27"/>
    </row>
    <row r="3" spans="1:5" s="22" customFormat="1" ht="8.1" customHeight="1" x14ac:dyDescent="0.2">
      <c r="A3" s="99"/>
      <c r="B3" s="100"/>
      <c r="C3" s="99"/>
      <c r="D3" s="100"/>
      <c r="E3" s="101"/>
    </row>
    <row r="4" spans="1:5" s="22" customFormat="1" ht="39.950000000000003" customHeight="1" x14ac:dyDescent="0.2">
      <c r="A4" s="386" t="s">
        <v>134</v>
      </c>
      <c r="B4" s="90"/>
      <c r="C4" s="238"/>
      <c r="D4" s="91" t="s">
        <v>140</v>
      </c>
      <c r="E4" s="98"/>
    </row>
    <row r="5" spans="1:5" s="22" customFormat="1" ht="56.1" customHeight="1" x14ac:dyDescent="0.2">
      <c r="A5" s="386"/>
      <c r="B5" s="90"/>
      <c r="C5" s="238"/>
      <c r="D5" s="91" t="s">
        <v>153</v>
      </c>
      <c r="E5" s="98"/>
    </row>
    <row r="6" spans="1:5" s="22" customFormat="1" ht="48.95" customHeight="1" x14ac:dyDescent="0.2">
      <c r="A6" s="386"/>
      <c r="B6" s="90"/>
      <c r="C6" s="238"/>
      <c r="D6" s="91" t="s">
        <v>154</v>
      </c>
      <c r="E6" s="98"/>
    </row>
    <row r="7" spans="1:5" ht="8.1" customHeight="1" x14ac:dyDescent="0.25">
      <c r="A7" s="179"/>
      <c r="B7" s="180"/>
      <c r="C7" s="92"/>
      <c r="D7" s="93"/>
      <c r="E7" s="94"/>
    </row>
    <row r="8" spans="1:5" ht="8.1" customHeight="1" x14ac:dyDescent="0.25">
      <c r="A8" s="181"/>
      <c r="B8" s="182"/>
      <c r="C8" s="95"/>
      <c r="D8" s="96"/>
      <c r="E8" s="97"/>
    </row>
    <row r="9" spans="1:5" ht="39.950000000000003" customHeight="1" x14ac:dyDescent="0.25">
      <c r="A9" s="386" t="s">
        <v>135</v>
      </c>
      <c r="B9" s="178"/>
      <c r="C9" s="102"/>
      <c r="D9" s="91" t="s">
        <v>139</v>
      </c>
      <c r="E9" s="104"/>
    </row>
    <row r="10" spans="1:5" ht="56.1" customHeight="1" x14ac:dyDescent="0.25">
      <c r="A10" s="386"/>
      <c r="B10" s="178"/>
      <c r="C10" s="102"/>
      <c r="D10" s="91" t="s">
        <v>141</v>
      </c>
      <c r="E10" s="104"/>
    </row>
    <row r="11" spans="1:5" ht="39.950000000000003" customHeight="1" x14ac:dyDescent="0.25">
      <c r="A11" s="386"/>
      <c r="B11" s="178"/>
      <c r="C11" s="102"/>
      <c r="D11" s="91" t="s">
        <v>142</v>
      </c>
      <c r="E11" s="104"/>
    </row>
    <row r="12" spans="1:5" s="22" customFormat="1" ht="33" customHeight="1" x14ac:dyDescent="0.2">
      <c r="A12" s="386"/>
      <c r="B12" s="90"/>
      <c r="C12" s="238"/>
      <c r="D12" s="91" t="s">
        <v>143</v>
      </c>
      <c r="E12" s="98"/>
    </row>
    <row r="13" spans="1:5" ht="8.1" customHeight="1" x14ac:dyDescent="0.25">
      <c r="A13" s="179"/>
      <c r="B13" s="180"/>
      <c r="C13" s="92"/>
      <c r="D13" s="93"/>
      <c r="E13" s="94"/>
    </row>
    <row r="14" spans="1:5" ht="8.1" customHeight="1" x14ac:dyDescent="0.25">
      <c r="A14" s="181"/>
      <c r="B14" s="182"/>
      <c r="C14" s="95"/>
      <c r="D14" s="96"/>
      <c r="E14" s="97"/>
    </row>
    <row r="15" spans="1:5" ht="39.950000000000003" customHeight="1" x14ac:dyDescent="0.25">
      <c r="A15" s="387" t="s">
        <v>220</v>
      </c>
      <c r="B15" s="178"/>
      <c r="C15" s="102"/>
      <c r="D15" s="91" t="s">
        <v>221</v>
      </c>
      <c r="E15" s="104"/>
    </row>
    <row r="16" spans="1:5" ht="56.1" customHeight="1" x14ac:dyDescent="0.25">
      <c r="A16" s="387"/>
      <c r="B16" s="178"/>
      <c r="C16" s="102"/>
      <c r="D16" s="91" t="s">
        <v>151</v>
      </c>
      <c r="E16" s="104"/>
    </row>
    <row r="17" spans="1:5" s="107" customFormat="1" ht="33" customHeight="1" x14ac:dyDescent="0.2">
      <c r="A17" s="387"/>
      <c r="B17" s="183"/>
      <c r="C17" s="105"/>
      <c r="D17" s="91" t="s">
        <v>222</v>
      </c>
      <c r="E17" s="106"/>
    </row>
    <row r="18" spans="1:5" ht="8.1" customHeight="1" x14ac:dyDescent="0.25">
      <c r="A18" s="179"/>
      <c r="B18" s="180"/>
      <c r="C18" s="92"/>
      <c r="D18" s="93"/>
      <c r="E18" s="94"/>
    </row>
    <row r="19" spans="1:5" ht="8.1" customHeight="1" x14ac:dyDescent="0.25">
      <c r="A19" s="184"/>
      <c r="B19" s="178"/>
      <c r="C19" s="102"/>
      <c r="D19" s="103"/>
      <c r="E19" s="104"/>
    </row>
    <row r="20" spans="1:5" ht="56.1" customHeight="1" x14ac:dyDescent="0.25">
      <c r="A20" s="386" t="s">
        <v>130</v>
      </c>
      <c r="B20" s="178"/>
      <c r="C20" s="102"/>
      <c r="D20" s="91" t="s">
        <v>144</v>
      </c>
      <c r="E20" s="104"/>
    </row>
    <row r="21" spans="1:5" ht="56.1" customHeight="1" x14ac:dyDescent="0.25">
      <c r="A21" s="386"/>
      <c r="B21" s="178"/>
      <c r="C21" s="102"/>
      <c r="D21" s="91" t="s">
        <v>145</v>
      </c>
      <c r="E21" s="104"/>
    </row>
    <row r="22" spans="1:5" ht="87" customHeight="1" x14ac:dyDescent="0.25">
      <c r="A22" s="386"/>
      <c r="B22" s="178"/>
      <c r="C22" s="102"/>
      <c r="D22" s="91" t="s">
        <v>146</v>
      </c>
      <c r="E22" s="104"/>
    </row>
    <row r="23" spans="1:5" s="22" customFormat="1" ht="33" customHeight="1" x14ac:dyDescent="0.2">
      <c r="A23" s="386"/>
      <c r="B23" s="90"/>
      <c r="C23" s="238"/>
      <c r="D23" s="91" t="s">
        <v>147</v>
      </c>
      <c r="E23" s="98"/>
    </row>
    <row r="24" spans="1:5" ht="8.1" customHeight="1" x14ac:dyDescent="0.25">
      <c r="A24" s="179"/>
      <c r="B24" s="180"/>
      <c r="C24" s="92"/>
      <c r="D24" s="93"/>
      <c r="E24" s="94"/>
    </row>
    <row r="25" spans="1:5" ht="8.1" customHeight="1" x14ac:dyDescent="0.25">
      <c r="A25" s="181"/>
      <c r="B25" s="182"/>
      <c r="C25" s="95"/>
      <c r="D25" s="96"/>
      <c r="E25" s="97"/>
    </row>
    <row r="26" spans="1:5" ht="71.099999999999994" customHeight="1" x14ac:dyDescent="0.25">
      <c r="A26" s="386" t="s">
        <v>132</v>
      </c>
      <c r="B26" s="178"/>
      <c r="C26" s="102"/>
      <c r="D26" s="91" t="s">
        <v>148</v>
      </c>
      <c r="E26" s="104"/>
    </row>
    <row r="27" spans="1:5" ht="39.950000000000003" customHeight="1" x14ac:dyDescent="0.25">
      <c r="A27" s="386"/>
      <c r="B27" s="178"/>
      <c r="C27" s="102"/>
      <c r="D27" s="91" t="s">
        <v>188</v>
      </c>
      <c r="E27" s="104"/>
    </row>
    <row r="28" spans="1:5" ht="48.95" customHeight="1" x14ac:dyDescent="0.25">
      <c r="A28" s="386"/>
      <c r="B28" s="178"/>
      <c r="C28" s="102"/>
      <c r="D28" s="91" t="s">
        <v>155</v>
      </c>
      <c r="E28" s="104"/>
    </row>
    <row r="29" spans="1:5" ht="8.1" customHeight="1" x14ac:dyDescent="0.25">
      <c r="A29" s="179"/>
      <c r="B29" s="180"/>
      <c r="C29" s="92"/>
      <c r="D29" s="93"/>
      <c r="E29" s="94"/>
    </row>
    <row r="30" spans="1:5" ht="8.1" customHeight="1" x14ac:dyDescent="0.25">
      <c r="A30" s="181"/>
      <c r="B30" s="182"/>
      <c r="C30" s="95"/>
      <c r="D30" s="96"/>
      <c r="E30" s="97"/>
    </row>
    <row r="31" spans="1:5" ht="39.950000000000003" customHeight="1" x14ac:dyDescent="0.25">
      <c r="A31" s="385" t="s">
        <v>133</v>
      </c>
      <c r="B31" s="178"/>
      <c r="C31" s="102"/>
      <c r="D31" s="108" t="s">
        <v>149</v>
      </c>
      <c r="E31" s="104"/>
    </row>
    <row r="32" spans="1:5" s="107" customFormat="1" ht="33" customHeight="1" x14ac:dyDescent="0.2">
      <c r="A32" s="385"/>
      <c r="B32" s="183"/>
      <c r="C32" s="105"/>
      <c r="D32" s="108" t="s">
        <v>150</v>
      </c>
      <c r="E32" s="106"/>
    </row>
    <row r="33" spans="1:5" ht="8.1" customHeight="1" x14ac:dyDescent="0.25">
      <c r="A33" s="92"/>
      <c r="B33" s="93"/>
      <c r="C33" s="92"/>
      <c r="D33" s="93"/>
      <c r="E33" s="94"/>
    </row>
  </sheetData>
  <sheetProtection algorithmName="SHA-512" hashValue="apJsbnxs4IG8Sm9PPycy1TJ7v5/b1snX6uUMmZVYqW1fB1qHE5JsdISFBCRAX0jAvglB0KbLcSgGfBNGFRujBg==" saltValue="SuHDsPRMgcXp8Hjqo+99Xg==" spinCount="100000" sheet="1" objects="1" scenarios="1" formatCells="0" formatColumns="0" formatRows="0" insertColumns="0" insertRows="0"/>
  <mergeCells count="8">
    <mergeCell ref="A2:D2"/>
    <mergeCell ref="A1:E1"/>
    <mergeCell ref="A31:A32"/>
    <mergeCell ref="A4:A6"/>
    <mergeCell ref="A9:A12"/>
    <mergeCell ref="A15:A17"/>
    <mergeCell ref="A20:A23"/>
    <mergeCell ref="A26:A28"/>
  </mergeCells>
  <pageMargins left="0.70866141732283472" right="0.70866141732283472" top="0.74803149606299213" bottom="0.74803149606299213" header="0.31496062992125984" footer="0.31496062992125984"/>
  <pageSetup paperSize="9" scale="70" orientation="portrait" r:id="rId1"/>
  <headerFooter>
    <oddHeader>&amp;L&amp;"-,Regular"&amp;D&amp;R&amp;"-,Regular"2019 Annual Financial Return</oddHeader>
    <oddFooter>&amp;R&amp;"-,Regular"Page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showGridLines="0" zoomScaleNormal="100" zoomScaleSheetLayoutView="100" workbookViewId="0">
      <selection sqref="A1:D1"/>
    </sheetView>
  </sheetViews>
  <sheetFormatPr defaultColWidth="9.33203125" defaultRowHeight="15.75" x14ac:dyDescent="0.25"/>
  <cols>
    <col min="1" max="1" width="64.83203125" style="26" customWidth="1"/>
    <col min="2" max="4" width="24.83203125" style="26" customWidth="1"/>
    <col min="5" max="16384" width="9.33203125" style="26"/>
  </cols>
  <sheetData>
    <row r="1" spans="1:4" ht="35.1" customHeight="1" thickBot="1" x14ac:dyDescent="0.3">
      <c r="A1" s="388" t="str">
        <f>'Cover Sheet'!B4</f>
        <v>Our Most Holy Redeemer &amp; St Thomas More (Chelsea 2)</v>
      </c>
      <c r="B1" s="389"/>
      <c r="C1" s="389"/>
      <c r="D1" s="390"/>
    </row>
    <row r="2" spans="1:4" ht="24.95" customHeight="1" x14ac:dyDescent="0.25"/>
    <row r="3" spans="1:4" s="22" customFormat="1" ht="24.95" customHeight="1" x14ac:dyDescent="0.2">
      <c r="A3" s="384" t="s">
        <v>102</v>
      </c>
      <c r="B3" s="384"/>
      <c r="C3" s="384"/>
      <c r="D3" s="384"/>
    </row>
    <row r="4" spans="1:4" s="22" customFormat="1" ht="110.1" customHeight="1" x14ac:dyDescent="0.2">
      <c r="A4" s="391" t="s">
        <v>235</v>
      </c>
      <c r="B4" s="391"/>
      <c r="C4" s="391"/>
      <c r="D4" s="391"/>
    </row>
    <row r="5" spans="1:4" s="22" customFormat="1" ht="24.95" customHeight="1" x14ac:dyDescent="0.2">
      <c r="A5" s="239"/>
      <c r="B5" s="239"/>
      <c r="C5" s="239"/>
      <c r="D5" s="239"/>
    </row>
    <row r="6" spans="1:4" ht="51.95" customHeight="1" x14ac:dyDescent="0.25">
      <c r="A6" s="28" t="s">
        <v>280</v>
      </c>
      <c r="B6" s="29" t="s">
        <v>279</v>
      </c>
      <c r="C6" s="30" t="s">
        <v>234</v>
      </c>
      <c r="D6" s="30" t="s">
        <v>282</v>
      </c>
    </row>
    <row r="7" spans="1:4" ht="18" customHeight="1" x14ac:dyDescent="0.25">
      <c r="A7" s="186" t="s">
        <v>194</v>
      </c>
      <c r="B7" s="246">
        <v>1</v>
      </c>
      <c r="C7" s="247">
        <v>4</v>
      </c>
      <c r="D7" s="199">
        <f>IFERROR(C7/B7,"")</f>
        <v>4</v>
      </c>
    </row>
    <row r="8" spans="1:4" ht="18" customHeight="1" x14ac:dyDescent="0.25">
      <c r="A8" s="186" t="s">
        <v>195</v>
      </c>
      <c r="B8" s="246">
        <v>8</v>
      </c>
      <c r="C8" s="247">
        <v>4</v>
      </c>
      <c r="D8" s="199">
        <f t="shared" ref="D8:D38" si="0">IFERROR(C8/B8,"")</f>
        <v>0.5</v>
      </c>
    </row>
    <row r="9" spans="1:4" ht="18" customHeight="1" x14ac:dyDescent="0.25">
      <c r="A9" s="186" t="s">
        <v>274</v>
      </c>
      <c r="B9" s="246">
        <v>0</v>
      </c>
      <c r="C9" s="247">
        <v>0</v>
      </c>
      <c r="D9" s="199" t="str">
        <f t="shared" si="0"/>
        <v/>
      </c>
    </row>
    <row r="10" spans="1:4" ht="33.950000000000003" customHeight="1" x14ac:dyDescent="0.25">
      <c r="A10" s="187" t="s">
        <v>198</v>
      </c>
      <c r="B10" s="246">
        <v>2</v>
      </c>
      <c r="C10" s="247">
        <v>8</v>
      </c>
      <c r="D10" s="199">
        <f t="shared" si="0"/>
        <v>4</v>
      </c>
    </row>
    <row r="11" spans="1:4" ht="18" customHeight="1" x14ac:dyDescent="0.25">
      <c r="A11" s="186" t="s">
        <v>84</v>
      </c>
      <c r="B11" s="246">
        <v>5</v>
      </c>
      <c r="C11" s="247">
        <v>65</v>
      </c>
      <c r="D11" s="199">
        <f t="shared" si="0"/>
        <v>13</v>
      </c>
    </row>
    <row r="12" spans="1:4" ht="18" customHeight="1" x14ac:dyDescent="0.25">
      <c r="A12" s="186" t="s">
        <v>197</v>
      </c>
      <c r="B12" s="246">
        <v>5</v>
      </c>
      <c r="C12" s="247">
        <v>30</v>
      </c>
      <c r="D12" s="199">
        <f t="shared" si="0"/>
        <v>6</v>
      </c>
    </row>
    <row r="13" spans="1:4" ht="18" customHeight="1" x14ac:dyDescent="0.25">
      <c r="A13" s="186" t="s">
        <v>104</v>
      </c>
      <c r="B13" s="246">
        <v>17</v>
      </c>
      <c r="C13" s="247">
        <v>2</v>
      </c>
      <c r="D13" s="199">
        <f t="shared" si="0"/>
        <v>0.11764705882352941</v>
      </c>
    </row>
    <row r="14" spans="1:4" s="185" customFormat="1" ht="18" customHeight="1" x14ac:dyDescent="0.25">
      <c r="A14" s="188" t="s">
        <v>85</v>
      </c>
      <c r="B14" s="298">
        <v>12</v>
      </c>
      <c r="C14" s="248">
        <v>4</v>
      </c>
      <c r="D14" s="199">
        <f t="shared" si="0"/>
        <v>0.33333333333333331</v>
      </c>
    </row>
    <row r="15" spans="1:4" s="185" customFormat="1" ht="18" customHeight="1" x14ac:dyDescent="0.25">
      <c r="A15" s="188" t="s">
        <v>200</v>
      </c>
      <c r="B15" s="298">
        <v>0</v>
      </c>
      <c r="C15" s="248">
        <v>0</v>
      </c>
      <c r="D15" s="199" t="str">
        <f t="shared" si="0"/>
        <v/>
      </c>
    </row>
    <row r="16" spans="1:4" ht="18" customHeight="1" x14ac:dyDescent="0.25">
      <c r="A16" s="186" t="s">
        <v>86</v>
      </c>
      <c r="B16" s="246">
        <v>8</v>
      </c>
      <c r="C16" s="247">
        <v>1</v>
      </c>
      <c r="D16" s="199">
        <f t="shared" si="0"/>
        <v>0.125</v>
      </c>
    </row>
    <row r="17" spans="1:4" ht="18" customHeight="1" x14ac:dyDescent="0.25">
      <c r="A17" s="186" t="s">
        <v>87</v>
      </c>
      <c r="B17" s="246">
        <v>4</v>
      </c>
      <c r="C17" s="247">
        <v>10</v>
      </c>
      <c r="D17" s="199">
        <f t="shared" si="0"/>
        <v>2.5</v>
      </c>
    </row>
    <row r="18" spans="1:4" ht="18" customHeight="1" x14ac:dyDescent="0.25">
      <c r="A18" s="186" t="s">
        <v>103</v>
      </c>
      <c r="B18" s="246">
        <v>0</v>
      </c>
      <c r="C18" s="247">
        <v>0</v>
      </c>
      <c r="D18" s="199" t="str">
        <f t="shared" si="0"/>
        <v/>
      </c>
    </row>
    <row r="19" spans="1:4" ht="18" customHeight="1" x14ac:dyDescent="0.25">
      <c r="A19" s="186" t="s">
        <v>88</v>
      </c>
      <c r="B19" s="246">
        <v>0</v>
      </c>
      <c r="C19" s="247">
        <v>0</v>
      </c>
      <c r="D19" s="199" t="str">
        <f t="shared" si="0"/>
        <v/>
      </c>
    </row>
    <row r="20" spans="1:4" ht="18" customHeight="1" x14ac:dyDescent="0.25">
      <c r="A20" s="186" t="s">
        <v>89</v>
      </c>
      <c r="B20" s="246">
        <v>0</v>
      </c>
      <c r="C20" s="247">
        <v>0</v>
      </c>
      <c r="D20" s="199" t="str">
        <f t="shared" si="0"/>
        <v/>
      </c>
    </row>
    <row r="21" spans="1:4" ht="18" customHeight="1" x14ac:dyDescent="0.25">
      <c r="A21" s="189" t="s">
        <v>277</v>
      </c>
      <c r="B21" s="246">
        <v>1</v>
      </c>
      <c r="C21" s="247">
        <v>1</v>
      </c>
      <c r="D21" s="199">
        <f t="shared" si="0"/>
        <v>1</v>
      </c>
    </row>
    <row r="22" spans="1:4" ht="18" customHeight="1" x14ac:dyDescent="0.25">
      <c r="A22" s="186" t="s">
        <v>90</v>
      </c>
      <c r="B22" s="246">
        <v>4</v>
      </c>
      <c r="C22" s="247">
        <v>8</v>
      </c>
      <c r="D22" s="199">
        <f t="shared" si="0"/>
        <v>2</v>
      </c>
    </row>
    <row r="23" spans="1:4" ht="18" customHeight="1" x14ac:dyDescent="0.25">
      <c r="A23" s="186" t="s">
        <v>196</v>
      </c>
      <c r="B23" s="246">
        <v>0</v>
      </c>
      <c r="C23" s="247">
        <v>0</v>
      </c>
      <c r="D23" s="199" t="str">
        <f t="shared" si="0"/>
        <v/>
      </c>
    </row>
    <row r="24" spans="1:4" ht="18" customHeight="1" x14ac:dyDescent="0.25">
      <c r="A24" s="186" t="s">
        <v>137</v>
      </c>
      <c r="B24" s="246">
        <v>15</v>
      </c>
      <c r="C24" s="247">
        <v>2</v>
      </c>
      <c r="D24" s="199">
        <f t="shared" si="0"/>
        <v>0.13333333333333333</v>
      </c>
    </row>
    <row r="25" spans="1:4" ht="18" customHeight="1" x14ac:dyDescent="0.25">
      <c r="A25" s="186" t="s">
        <v>91</v>
      </c>
      <c r="B25" s="246">
        <v>0</v>
      </c>
      <c r="C25" s="247">
        <v>0</v>
      </c>
      <c r="D25" s="199" t="str">
        <f t="shared" si="0"/>
        <v/>
      </c>
    </row>
    <row r="26" spans="1:4" ht="18" customHeight="1" x14ac:dyDescent="0.25">
      <c r="A26" s="186" t="s">
        <v>199</v>
      </c>
      <c r="B26" s="246">
        <v>0</v>
      </c>
      <c r="C26" s="247">
        <v>0</v>
      </c>
      <c r="D26" s="199" t="str">
        <f t="shared" si="0"/>
        <v/>
      </c>
    </row>
    <row r="27" spans="1:4" ht="18" customHeight="1" x14ac:dyDescent="0.25">
      <c r="A27" s="186" t="s">
        <v>276</v>
      </c>
      <c r="B27" s="246">
        <v>8</v>
      </c>
      <c r="C27" s="247">
        <v>1</v>
      </c>
      <c r="D27" s="199">
        <f t="shared" si="0"/>
        <v>0.125</v>
      </c>
    </row>
    <row r="28" spans="1:4" ht="18" customHeight="1" x14ac:dyDescent="0.25">
      <c r="A28" s="186" t="s">
        <v>92</v>
      </c>
      <c r="B28" s="246">
        <v>0</v>
      </c>
      <c r="C28" s="247">
        <v>0</v>
      </c>
      <c r="D28" s="199" t="str">
        <f t="shared" si="0"/>
        <v/>
      </c>
    </row>
    <row r="29" spans="1:4" ht="18" customHeight="1" x14ac:dyDescent="0.25">
      <c r="A29" s="186" t="s">
        <v>93</v>
      </c>
      <c r="B29" s="246">
        <v>0</v>
      </c>
      <c r="C29" s="247">
        <v>0</v>
      </c>
      <c r="D29" s="199" t="str">
        <f t="shared" si="0"/>
        <v/>
      </c>
    </row>
    <row r="30" spans="1:4" ht="18" customHeight="1" x14ac:dyDescent="0.25">
      <c r="A30" s="186" t="s">
        <v>94</v>
      </c>
      <c r="B30" s="246">
        <v>0</v>
      </c>
      <c r="C30" s="247">
        <v>0</v>
      </c>
      <c r="D30" s="199" t="str">
        <f t="shared" si="0"/>
        <v/>
      </c>
    </row>
    <row r="31" spans="1:4" ht="18" customHeight="1" x14ac:dyDescent="0.25">
      <c r="A31" s="186" t="s">
        <v>95</v>
      </c>
      <c r="B31" s="246">
        <v>36</v>
      </c>
      <c r="C31" s="247">
        <v>105</v>
      </c>
      <c r="D31" s="199">
        <f t="shared" si="0"/>
        <v>2.9166666666666665</v>
      </c>
    </row>
    <row r="32" spans="1:4" ht="18" customHeight="1" x14ac:dyDescent="0.25">
      <c r="A32" s="186" t="s">
        <v>96</v>
      </c>
      <c r="B32" s="246">
        <v>1</v>
      </c>
      <c r="C32" s="247">
        <v>28</v>
      </c>
      <c r="D32" s="199">
        <f t="shared" si="0"/>
        <v>28</v>
      </c>
    </row>
    <row r="33" spans="1:4" ht="18" customHeight="1" x14ac:dyDescent="0.25">
      <c r="A33" s="186" t="s">
        <v>101</v>
      </c>
      <c r="B33" s="246">
        <v>1</v>
      </c>
      <c r="C33" s="247">
        <v>2</v>
      </c>
      <c r="D33" s="199">
        <f t="shared" si="0"/>
        <v>2</v>
      </c>
    </row>
    <row r="34" spans="1:4" ht="18" customHeight="1" x14ac:dyDescent="0.25">
      <c r="A34" s="186" t="s">
        <v>97</v>
      </c>
      <c r="B34" s="246">
        <v>0</v>
      </c>
      <c r="C34" s="247">
        <v>0</v>
      </c>
      <c r="D34" s="199" t="str">
        <f t="shared" si="0"/>
        <v/>
      </c>
    </row>
    <row r="35" spans="1:4" ht="18" customHeight="1" x14ac:dyDescent="0.25">
      <c r="A35" s="186" t="s">
        <v>275</v>
      </c>
      <c r="B35" s="246">
        <v>10</v>
      </c>
      <c r="C35" s="247">
        <v>4</v>
      </c>
      <c r="D35" s="199">
        <f t="shared" si="0"/>
        <v>0.4</v>
      </c>
    </row>
    <row r="36" spans="1:4" ht="18" customHeight="1" x14ac:dyDescent="0.25">
      <c r="A36" s="186" t="s">
        <v>98</v>
      </c>
      <c r="B36" s="246">
        <v>0</v>
      </c>
      <c r="C36" s="247">
        <v>0</v>
      </c>
      <c r="D36" s="199" t="str">
        <f t="shared" si="0"/>
        <v/>
      </c>
    </row>
    <row r="37" spans="1:4" ht="18" customHeight="1" x14ac:dyDescent="0.25">
      <c r="A37" s="186" t="s">
        <v>99</v>
      </c>
      <c r="B37" s="246">
        <v>0</v>
      </c>
      <c r="C37" s="247">
        <v>0</v>
      </c>
      <c r="D37" s="199" t="str">
        <f t="shared" si="0"/>
        <v/>
      </c>
    </row>
    <row r="38" spans="1:4" ht="18" customHeight="1" x14ac:dyDescent="0.25">
      <c r="A38" s="186" t="s">
        <v>100</v>
      </c>
      <c r="B38" s="246">
        <v>0</v>
      </c>
      <c r="C38" s="247">
        <v>0</v>
      </c>
      <c r="D38" s="199" t="str">
        <f t="shared" si="0"/>
        <v/>
      </c>
    </row>
    <row r="39" spans="1:4" ht="18" customHeight="1" x14ac:dyDescent="0.25">
      <c r="A39" s="202" t="s">
        <v>206</v>
      </c>
      <c r="B39" s="203">
        <f>IFERROR(SUM(B6:B38),"")</f>
        <v>138</v>
      </c>
      <c r="C39" s="242">
        <f>IFERROR(SUM(C6:C38),"")</f>
        <v>279</v>
      </c>
      <c r="D39" s="204">
        <f t="shared" ref="D39" si="1">IFERROR(C39/B39,"")</f>
        <v>2.0217391304347827</v>
      </c>
    </row>
    <row r="40" spans="1:4" ht="18" customHeight="1" x14ac:dyDescent="0.25">
      <c r="A40" s="201"/>
      <c r="B40" s="190"/>
      <c r="C40" s="291"/>
      <c r="D40" s="291"/>
    </row>
    <row r="41" spans="1:4" ht="18" customHeight="1" x14ac:dyDescent="0.25">
      <c r="A41" s="290" t="s">
        <v>278</v>
      </c>
      <c r="B41" s="246">
        <v>55</v>
      </c>
      <c r="C41" s="294" t="s">
        <v>281</v>
      </c>
      <c r="D41" s="293"/>
    </row>
    <row r="42" spans="1:4" ht="18" customHeight="1" x14ac:dyDescent="0.25">
      <c r="A42" s="201"/>
      <c r="B42" s="190"/>
      <c r="C42" s="292"/>
      <c r="D42" s="292"/>
    </row>
    <row r="43" spans="1:4" ht="35.1" customHeight="1" x14ac:dyDescent="0.25">
      <c r="A43" s="395" t="s">
        <v>107</v>
      </c>
      <c r="B43" s="396"/>
      <c r="C43" s="396"/>
      <c r="D43" s="397"/>
    </row>
    <row r="44" spans="1:4" ht="80.099999999999994" customHeight="1" x14ac:dyDescent="0.25">
      <c r="A44" s="392"/>
      <c r="B44" s="393"/>
      <c r="C44" s="393"/>
      <c r="D44" s="394"/>
    </row>
  </sheetData>
  <sheetProtection algorithmName="SHA-512" hashValue="cPiHfKuzPd9XDYDowRh1TKwjCACjqysqNts4uBR6xaJSRWoqhk+2gjZGYl6pZ/HNv6Svmo6ogROrJ/H1cbfwig==" saltValue="53eCkYhe4NeGLj/QL2EWig==" spinCount="100000" sheet="1" objects="1" scenarios="1" formatCells="0" formatColumns="0" formatRows="0" insertColumns="0" insertRows="0"/>
  <mergeCells count="5">
    <mergeCell ref="A1:D1"/>
    <mergeCell ref="A4:D4"/>
    <mergeCell ref="A3:D3"/>
    <mergeCell ref="A44:D44"/>
    <mergeCell ref="A43:D43"/>
  </mergeCells>
  <conditionalFormatting sqref="A1">
    <cfRule type="cellIs" dxfId="14" priority="1" operator="equal">
      <formula>"PARISH NAME"</formula>
    </cfRule>
  </conditionalFormatting>
  <pageMargins left="0.70866141732283472" right="0.70866141732283472" top="0.74803149606299213" bottom="0.74803149606299213" header="0.31496062992125984" footer="0.31496062992125984"/>
  <pageSetup paperSize="9" scale="70" orientation="portrait" horizontalDpi="4294967295" verticalDpi="4294967295" r:id="rId1"/>
  <headerFooter>
    <oddHeader>&amp;L&amp;"-,Regular"&amp;D&amp;R&amp;"-,Regular"2019 Annual Financial Return</oddHeader>
    <oddFooter>&amp;R&amp;"-,Regular"Page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7"/>
  <sheetViews>
    <sheetView showGridLines="0" zoomScaleNormal="100" zoomScaleSheetLayoutView="100" workbookViewId="0">
      <selection sqref="A1:G1"/>
    </sheetView>
  </sheetViews>
  <sheetFormatPr defaultColWidth="9.33203125" defaultRowHeight="12.75" x14ac:dyDescent="0.2"/>
  <cols>
    <col min="1" max="1" width="30" style="15" customWidth="1"/>
    <col min="2" max="2" width="40.83203125" style="15" customWidth="1"/>
    <col min="3" max="4" width="20.83203125" style="15" customWidth="1"/>
    <col min="5" max="6" width="27.83203125" style="15" customWidth="1"/>
    <col min="7" max="7" width="40.83203125" style="15" customWidth="1"/>
    <col min="8" max="16384" width="9.33203125" style="15"/>
  </cols>
  <sheetData>
    <row r="1" spans="1:7" ht="35.1" customHeight="1" thickBot="1" x14ac:dyDescent="0.25">
      <c r="A1" s="388" t="str">
        <f>'Cover Sheet'!B4</f>
        <v>Our Most Holy Redeemer &amp; St Thomas More (Chelsea 2)</v>
      </c>
      <c r="B1" s="389"/>
      <c r="C1" s="389"/>
      <c r="D1" s="389"/>
      <c r="E1" s="389"/>
      <c r="F1" s="389"/>
      <c r="G1" s="390"/>
    </row>
    <row r="2" spans="1:7" ht="24.95" customHeight="1" x14ac:dyDescent="0.2">
      <c r="A2" s="16"/>
      <c r="B2" s="16"/>
      <c r="C2" s="16"/>
      <c r="D2" s="16"/>
      <c r="E2" s="16"/>
      <c r="F2" s="16"/>
      <c r="G2" s="16"/>
    </row>
    <row r="3" spans="1:7" s="17" customFormat="1" ht="24.95" customHeight="1" x14ac:dyDescent="0.2">
      <c r="A3" s="398" t="s">
        <v>67</v>
      </c>
      <c r="B3" s="399"/>
      <c r="C3" s="399"/>
      <c r="D3" s="399"/>
      <c r="E3" s="399"/>
      <c r="F3" s="399"/>
      <c r="G3" s="399"/>
    </row>
    <row r="4" spans="1:7" s="17" customFormat="1" ht="110.1" customHeight="1" x14ac:dyDescent="0.2">
      <c r="A4" s="400" t="s">
        <v>400</v>
      </c>
      <c r="B4" s="400"/>
      <c r="C4" s="400"/>
      <c r="D4" s="400"/>
      <c r="E4" s="400"/>
      <c r="F4" s="400"/>
      <c r="G4" s="400"/>
    </row>
    <row r="5" spans="1:7" s="17" customFormat="1" ht="24.95" customHeight="1" x14ac:dyDescent="0.2">
      <c r="A5" s="401" t="s">
        <v>236</v>
      </c>
      <c r="B5" s="401"/>
      <c r="C5" s="401"/>
      <c r="D5" s="401"/>
      <c r="E5" s="401"/>
      <c r="F5" s="401"/>
      <c r="G5" s="401"/>
    </row>
    <row r="6" spans="1:7" s="17" customFormat="1" ht="51.95" customHeight="1" x14ac:dyDescent="0.2">
      <c r="A6" s="31" t="s">
        <v>66</v>
      </c>
      <c r="B6" s="18" t="s">
        <v>58</v>
      </c>
      <c r="C6" s="18" t="s">
        <v>69</v>
      </c>
      <c r="D6" s="18" t="s">
        <v>68</v>
      </c>
      <c r="E6" s="18" t="s">
        <v>233</v>
      </c>
      <c r="F6" s="18" t="s">
        <v>249</v>
      </c>
      <c r="G6" s="18" t="s">
        <v>70</v>
      </c>
    </row>
    <row r="7" spans="1:7" s="17" customFormat="1" ht="30" customHeight="1" x14ac:dyDescent="0.2">
      <c r="A7" s="302" t="s">
        <v>296</v>
      </c>
      <c r="B7" s="303" t="s">
        <v>297</v>
      </c>
      <c r="C7" s="304" t="s">
        <v>298</v>
      </c>
      <c r="D7" s="304">
        <v>91094386</v>
      </c>
      <c r="E7" s="306">
        <v>461725.17</v>
      </c>
      <c r="F7" s="306">
        <v>463777.62</v>
      </c>
      <c r="G7" s="307" t="s">
        <v>299</v>
      </c>
    </row>
    <row r="8" spans="1:7" s="17" customFormat="1" ht="30" customHeight="1" x14ac:dyDescent="0.2">
      <c r="A8" s="302" t="s">
        <v>296</v>
      </c>
      <c r="B8" s="303" t="s">
        <v>297</v>
      </c>
      <c r="C8" s="305" t="s">
        <v>298</v>
      </c>
      <c r="D8" s="305">
        <v>81096656</v>
      </c>
      <c r="E8" s="306">
        <v>106823.98</v>
      </c>
      <c r="F8" s="306">
        <v>106823.98</v>
      </c>
      <c r="G8" s="307" t="s">
        <v>300</v>
      </c>
    </row>
    <row r="9" spans="1:7" s="17" customFormat="1" ht="30" customHeight="1" x14ac:dyDescent="0.2">
      <c r="A9" s="249"/>
      <c r="B9" s="250"/>
      <c r="C9" s="251"/>
      <c r="D9" s="251"/>
      <c r="E9" s="252"/>
      <c r="F9" s="252"/>
      <c r="G9" s="249"/>
    </row>
    <row r="10" spans="1:7" ht="30" customHeight="1" x14ac:dyDescent="0.2">
      <c r="A10" s="249"/>
      <c r="B10" s="250"/>
      <c r="C10" s="251"/>
      <c r="D10" s="251"/>
      <c r="E10" s="252"/>
      <c r="F10" s="252"/>
      <c r="G10" s="249"/>
    </row>
    <row r="11" spans="1:7" ht="30" customHeight="1" x14ac:dyDescent="0.2">
      <c r="A11" s="249"/>
      <c r="B11" s="250"/>
      <c r="C11" s="251"/>
      <c r="D11" s="251"/>
      <c r="E11" s="252"/>
      <c r="F11" s="252"/>
      <c r="G11" s="249"/>
    </row>
    <row r="12" spans="1:7" ht="30" customHeight="1" x14ac:dyDescent="0.2">
      <c r="A12" s="249"/>
      <c r="B12" s="250"/>
      <c r="C12" s="251"/>
      <c r="D12" s="251"/>
      <c r="E12" s="252"/>
      <c r="F12" s="252"/>
      <c r="G12" s="249"/>
    </row>
    <row r="13" spans="1:7" ht="30" customHeight="1" x14ac:dyDescent="0.2">
      <c r="A13" s="249"/>
      <c r="B13" s="250"/>
      <c r="C13" s="251"/>
      <c r="D13" s="251"/>
      <c r="E13" s="252"/>
      <c r="F13" s="252"/>
      <c r="G13" s="249"/>
    </row>
    <row r="14" spans="1:7" ht="30" customHeight="1" x14ac:dyDescent="0.2">
      <c r="A14" s="249"/>
      <c r="B14" s="250"/>
      <c r="C14" s="251"/>
      <c r="D14" s="251"/>
      <c r="E14" s="252"/>
      <c r="F14" s="252"/>
      <c r="G14" s="249"/>
    </row>
    <row r="15" spans="1:7" ht="30" customHeight="1" x14ac:dyDescent="0.2">
      <c r="A15" s="249"/>
      <c r="B15" s="250"/>
      <c r="C15" s="251"/>
      <c r="D15" s="251"/>
      <c r="E15" s="252"/>
      <c r="F15" s="252"/>
      <c r="G15" s="249"/>
    </row>
    <row r="16" spans="1:7" ht="30" customHeight="1" x14ac:dyDescent="0.2">
      <c r="A16" s="249"/>
      <c r="B16" s="250"/>
      <c r="C16" s="251"/>
      <c r="D16" s="251"/>
      <c r="E16" s="252"/>
      <c r="F16" s="252"/>
      <c r="G16" s="249"/>
    </row>
    <row r="17" spans="1:7" ht="30" customHeight="1" x14ac:dyDescent="0.2">
      <c r="A17" s="272"/>
      <c r="B17" s="273"/>
      <c r="C17" s="274"/>
      <c r="D17" s="234" t="s">
        <v>205</v>
      </c>
      <c r="E17" s="77">
        <f>SUM(E6:E16)</f>
        <v>568549.15</v>
      </c>
      <c r="F17" s="77">
        <f>SUM(F6:F16)</f>
        <v>570601.6</v>
      </c>
      <c r="G17" s="275"/>
    </row>
  </sheetData>
  <sheetProtection algorithmName="SHA-512" hashValue="o7vDcMllvgNL3HyqeZxIP2I8FkSl5WxzQf7SZiEhTM41fiR8Vdzc3zW3e/3d0VK+K0Y9i4TkkWi/BoxSru48Yw==" saltValue="6zbnAPcJy82TIS1CmfBjOg==" spinCount="100000" sheet="1" objects="1" scenarios="1" formatCells="0" formatColumns="0" formatRows="0" insertColumns="0" insertRows="0"/>
  <mergeCells count="4">
    <mergeCell ref="A3:G3"/>
    <mergeCell ref="A1:G1"/>
    <mergeCell ref="A4:G4"/>
    <mergeCell ref="A5:G5"/>
  </mergeCells>
  <conditionalFormatting sqref="A1">
    <cfRule type="cellIs" dxfId="13"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landscape" horizontalDpi="4294967295" verticalDpi="4294967295" r:id="rId1"/>
  <headerFooter>
    <oddHeader>&amp;L&amp;"-,Regular"&amp;D&amp;R&amp;"-,Regular"2019 Annual Financial Return</oddHeader>
    <oddFooter>&amp;R&amp;"-,Regular"Page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1"/>
  <sheetViews>
    <sheetView showGridLines="0" zoomScaleNormal="100" zoomScaleSheetLayoutView="100" workbookViewId="0">
      <selection sqref="A1:B1"/>
    </sheetView>
  </sheetViews>
  <sheetFormatPr defaultColWidth="9.33203125" defaultRowHeight="15" customHeight="1" x14ac:dyDescent="0.2"/>
  <cols>
    <col min="1" max="1" width="102.83203125" style="49" customWidth="1"/>
    <col min="2" max="2" width="35.83203125" style="49" customWidth="1"/>
    <col min="3" max="16384" width="9.33203125" style="49"/>
  </cols>
  <sheetData>
    <row r="1" spans="1:2" ht="35.1" customHeight="1" thickBot="1" x14ac:dyDescent="0.25">
      <c r="A1" s="388" t="str">
        <f>'Cover Sheet'!B4</f>
        <v>Our Most Holy Redeemer &amp; St Thomas More (Chelsea 2)</v>
      </c>
      <c r="B1" s="390"/>
    </row>
    <row r="2" spans="1:2" ht="24.95" customHeight="1" x14ac:dyDescent="0.2">
      <c r="A2" s="60"/>
      <c r="B2" s="61"/>
    </row>
    <row r="3" spans="1:2" s="62" customFormat="1" ht="24.95" customHeight="1" x14ac:dyDescent="0.2">
      <c r="A3" s="398" t="s">
        <v>129</v>
      </c>
      <c r="B3" s="402"/>
    </row>
    <row r="4" spans="1:2" s="62" customFormat="1" ht="110.1" customHeight="1" x14ac:dyDescent="0.2">
      <c r="A4" s="403" t="s">
        <v>250</v>
      </c>
      <c r="B4" s="403"/>
    </row>
    <row r="5" spans="1:2" s="62" customFormat="1" ht="24.95" customHeight="1" x14ac:dyDescent="0.2">
      <c r="A5" s="401" t="s">
        <v>201</v>
      </c>
      <c r="B5" s="401"/>
    </row>
    <row r="6" spans="1:2" ht="50.1" customHeight="1" x14ac:dyDescent="0.2">
      <c r="A6" s="63" t="s">
        <v>251</v>
      </c>
      <c r="B6" s="253"/>
    </row>
    <row r="7" spans="1:2" ht="50.1" customHeight="1" x14ac:dyDescent="0.2">
      <c r="A7" s="64" t="s">
        <v>252</v>
      </c>
      <c r="B7" s="253"/>
    </row>
    <row r="8" spans="1:2" ht="50.1" customHeight="1" x14ac:dyDescent="0.2">
      <c r="A8" s="64" t="s">
        <v>253</v>
      </c>
      <c r="B8" s="254"/>
    </row>
    <row r="9" spans="1:2" ht="50.1" customHeight="1" x14ac:dyDescent="0.2">
      <c r="A9" s="215" t="s">
        <v>254</v>
      </c>
      <c r="B9" s="216">
        <f>B6+B7-B8</f>
        <v>0</v>
      </c>
    </row>
    <row r="10" spans="1:2" ht="50.1" customHeight="1" x14ac:dyDescent="0.2">
      <c r="A10" s="65" t="s">
        <v>255</v>
      </c>
      <c r="B10" s="253"/>
    </row>
    <row r="11" spans="1:2" ht="50.1" customHeight="1" x14ac:dyDescent="0.2">
      <c r="A11" s="65" t="s">
        <v>64</v>
      </c>
      <c r="B11" s="255"/>
    </row>
  </sheetData>
  <sheetProtection algorithmName="SHA-512" hashValue="7GPxMo36BRFsvla752eJSMjiwZJX9yA1TTCZTvuQp41Oii6FOdUneXQEFkZEwALKCb432Q5y9B4oS9eWV47m+A==" saltValue="9gEuLrvQgR2DiO4xNDJfCg==" spinCount="100000" sheet="1" objects="1" scenarios="1" formatCells="0" formatColumns="0" formatRows="0" insertColumns="0" insertRows="0"/>
  <mergeCells count="4">
    <mergeCell ref="A3:B3"/>
    <mergeCell ref="A1:B1"/>
    <mergeCell ref="A4:B4"/>
    <mergeCell ref="A5:B5"/>
  </mergeCells>
  <conditionalFormatting sqref="A1">
    <cfRule type="cellIs" dxfId="12"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&amp;L&amp;"-,Regular"&amp;D&amp;R&amp;"-,Regular"2019 Annual Financial Return</oddHeader>
    <oddFooter>&amp;R&amp;"-,Regular"Page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26"/>
  <sheetViews>
    <sheetView showGridLines="0" zoomScaleNormal="100" zoomScaleSheetLayoutView="100" workbookViewId="0">
      <selection sqref="A1:F1"/>
    </sheetView>
  </sheetViews>
  <sheetFormatPr defaultColWidth="9.33203125" defaultRowHeight="12.75" x14ac:dyDescent="0.2"/>
  <cols>
    <col min="1" max="1" width="22.83203125" style="19" customWidth="1"/>
    <col min="2" max="2" width="40.83203125" style="19" customWidth="1"/>
    <col min="3" max="3" width="21.83203125" style="19" customWidth="1"/>
    <col min="4" max="6" width="17.83203125" style="19" customWidth="1"/>
    <col min="7" max="16384" width="9.33203125" style="19"/>
  </cols>
  <sheetData>
    <row r="1" spans="1:6" ht="35.1" customHeight="1" thickBot="1" x14ac:dyDescent="0.25">
      <c r="A1" s="388" t="str">
        <f>'Cover Sheet'!B4</f>
        <v>Our Most Holy Redeemer &amp; St Thomas More (Chelsea 2)</v>
      </c>
      <c r="B1" s="389"/>
      <c r="C1" s="389"/>
      <c r="D1" s="389"/>
      <c r="E1" s="389"/>
      <c r="F1" s="390"/>
    </row>
    <row r="2" spans="1:6" s="38" customFormat="1" ht="24.95" customHeight="1" x14ac:dyDescent="0.35">
      <c r="A2" s="73"/>
      <c r="B2" s="73"/>
      <c r="C2" s="74"/>
      <c r="D2" s="74"/>
      <c r="E2" s="74"/>
      <c r="F2" s="74"/>
    </row>
    <row r="3" spans="1:6" ht="24.95" customHeight="1" x14ac:dyDescent="0.2">
      <c r="A3" s="407" t="s">
        <v>202</v>
      </c>
      <c r="B3" s="408"/>
      <c r="C3" s="408"/>
      <c r="D3" s="408"/>
      <c r="E3" s="408"/>
      <c r="F3" s="408"/>
    </row>
    <row r="4" spans="1:6" ht="125.1" customHeight="1" x14ac:dyDescent="0.2">
      <c r="A4" s="409" t="s">
        <v>240</v>
      </c>
      <c r="B4" s="409"/>
      <c r="C4" s="409"/>
      <c r="D4" s="409"/>
      <c r="E4" s="409"/>
      <c r="F4" s="409"/>
    </row>
    <row r="5" spans="1:6" s="62" customFormat="1" ht="24.95" customHeight="1" x14ac:dyDescent="0.2">
      <c r="A5" s="195"/>
      <c r="B5" s="195"/>
      <c r="C5" s="196"/>
      <c r="D5" s="196"/>
      <c r="E5" s="197"/>
      <c r="F5" s="197"/>
    </row>
    <row r="6" spans="1:6" s="62" customFormat="1" ht="24.95" customHeight="1" x14ac:dyDescent="0.2">
      <c r="A6" s="406" t="s">
        <v>203</v>
      </c>
      <c r="B6" s="406"/>
      <c r="C6" s="406"/>
      <c r="D6" s="406"/>
      <c r="E6" s="406"/>
      <c r="F6" s="406"/>
    </row>
    <row r="7" spans="1:6" s="191" customFormat="1" ht="14.1" customHeight="1" x14ac:dyDescent="0.2">
      <c r="A7" s="192"/>
      <c r="B7" s="192"/>
      <c r="C7" s="193"/>
      <c r="D7" s="193"/>
      <c r="E7" s="194"/>
      <c r="F7" s="194"/>
    </row>
    <row r="8" spans="1:6" ht="35.1" customHeight="1" x14ac:dyDescent="0.2">
      <c r="A8" s="29" t="s">
        <v>158</v>
      </c>
      <c r="B8" s="75" t="s">
        <v>54</v>
      </c>
      <c r="C8" s="109" t="s">
        <v>55</v>
      </c>
      <c r="D8" s="109" t="s">
        <v>157</v>
      </c>
      <c r="E8" s="29" t="s">
        <v>156</v>
      </c>
      <c r="F8" s="29" t="s">
        <v>159</v>
      </c>
    </row>
    <row r="9" spans="1:6" ht="48" customHeight="1" x14ac:dyDescent="0.2">
      <c r="A9" s="256"/>
      <c r="B9" s="257"/>
      <c r="C9" s="257"/>
      <c r="D9" s="258"/>
      <c r="E9" s="258"/>
      <c r="F9" s="110">
        <f>D9-E9</f>
        <v>0</v>
      </c>
    </row>
    <row r="10" spans="1:6" ht="48" customHeight="1" x14ac:dyDescent="0.2">
      <c r="A10" s="256"/>
      <c r="B10" s="257"/>
      <c r="C10" s="257"/>
      <c r="D10" s="258"/>
      <c r="E10" s="258"/>
      <c r="F10" s="110">
        <f t="shared" ref="F10:F15" si="0">D10-E10</f>
        <v>0</v>
      </c>
    </row>
    <row r="11" spans="1:6" ht="48" customHeight="1" x14ac:dyDescent="0.2">
      <c r="A11" s="256"/>
      <c r="B11" s="257"/>
      <c r="C11" s="257"/>
      <c r="D11" s="258"/>
      <c r="E11" s="258"/>
      <c r="F11" s="110">
        <f t="shared" si="0"/>
        <v>0</v>
      </c>
    </row>
    <row r="12" spans="1:6" ht="48" customHeight="1" x14ac:dyDescent="0.2">
      <c r="A12" s="256"/>
      <c r="B12" s="257"/>
      <c r="C12" s="257"/>
      <c r="D12" s="258"/>
      <c r="E12" s="258"/>
      <c r="F12" s="110">
        <f t="shared" si="0"/>
        <v>0</v>
      </c>
    </row>
    <row r="13" spans="1:6" ht="48" customHeight="1" x14ac:dyDescent="0.2">
      <c r="A13" s="256"/>
      <c r="B13" s="257"/>
      <c r="C13" s="257"/>
      <c r="D13" s="258"/>
      <c r="E13" s="258"/>
      <c r="F13" s="110">
        <f t="shared" si="0"/>
        <v>0</v>
      </c>
    </row>
    <row r="14" spans="1:6" ht="48" customHeight="1" x14ac:dyDescent="0.2">
      <c r="A14" s="256"/>
      <c r="B14" s="257"/>
      <c r="C14" s="257"/>
      <c r="D14" s="258"/>
      <c r="E14" s="258"/>
      <c r="F14" s="110">
        <f t="shared" si="0"/>
        <v>0</v>
      </c>
    </row>
    <row r="15" spans="1:6" ht="48" customHeight="1" x14ac:dyDescent="0.2">
      <c r="A15" s="256"/>
      <c r="B15" s="257"/>
      <c r="C15" s="257"/>
      <c r="D15" s="258"/>
      <c r="E15" s="258"/>
      <c r="F15" s="110">
        <f t="shared" si="0"/>
        <v>0</v>
      </c>
    </row>
    <row r="16" spans="1:6" ht="35.1" customHeight="1" x14ac:dyDescent="0.2">
      <c r="A16" s="226"/>
      <c r="B16" s="227"/>
      <c r="C16" s="234" t="s">
        <v>205</v>
      </c>
      <c r="D16" s="198">
        <f t="shared" ref="D16:E16" si="1">SUM(D8:D15)</f>
        <v>0</v>
      </c>
      <c r="E16" s="198">
        <f t="shared" si="1"/>
        <v>0</v>
      </c>
      <c r="F16" s="198">
        <f>SUM(F8:F15)</f>
        <v>0</v>
      </c>
    </row>
    <row r="17" spans="1:6" ht="35.1" customHeight="1" x14ac:dyDescent="0.2">
      <c r="A17" s="228"/>
      <c r="B17" s="229"/>
      <c r="C17" s="229"/>
      <c r="D17" s="404" t="s">
        <v>224</v>
      </c>
      <c r="E17" s="404"/>
      <c r="F17" s="276">
        <v>0</v>
      </c>
    </row>
    <row r="18" spans="1:6" s="62" customFormat="1" ht="24.95" customHeight="1" x14ac:dyDescent="0.2">
      <c r="A18" s="195"/>
      <c r="B18" s="195"/>
      <c r="C18" s="196"/>
      <c r="D18" s="196"/>
      <c r="E18" s="197"/>
      <c r="F18" s="197"/>
    </row>
    <row r="19" spans="1:6" s="62" customFormat="1" ht="24.95" customHeight="1" x14ac:dyDescent="0.2">
      <c r="A19" s="406" t="s">
        <v>204</v>
      </c>
      <c r="B19" s="406"/>
      <c r="C19" s="406"/>
      <c r="D19" s="406"/>
      <c r="E19" s="406"/>
      <c r="F19" s="406"/>
    </row>
    <row r="20" spans="1:6" s="191" customFormat="1" ht="14.1" customHeight="1" x14ac:dyDescent="0.2">
      <c r="A20" s="192"/>
      <c r="B20" s="192"/>
      <c r="C20" s="193"/>
      <c r="D20" s="193"/>
      <c r="E20" s="230"/>
      <c r="F20" s="230"/>
    </row>
    <row r="21" spans="1:6" ht="35.1" customHeight="1" x14ac:dyDescent="0.2">
      <c r="A21" s="29" t="s">
        <v>158</v>
      </c>
      <c r="B21" s="75" t="s">
        <v>54</v>
      </c>
      <c r="C21" s="109" t="s">
        <v>55</v>
      </c>
      <c r="D21" s="29" t="s">
        <v>157</v>
      </c>
      <c r="E21" s="231"/>
      <c r="F21" s="38"/>
    </row>
    <row r="22" spans="1:6" ht="48" customHeight="1" x14ac:dyDescent="0.2">
      <c r="A22" s="256"/>
      <c r="B22" s="257"/>
      <c r="C22" s="257"/>
      <c r="D22" s="258"/>
    </row>
    <row r="23" spans="1:6" ht="48" customHeight="1" x14ac:dyDescent="0.2">
      <c r="A23" s="256"/>
      <c r="B23" s="257"/>
      <c r="C23" s="257"/>
      <c r="D23" s="258"/>
    </row>
    <row r="24" spans="1:6" ht="48" customHeight="1" x14ac:dyDescent="0.2">
      <c r="A24" s="256"/>
      <c r="B24" s="257"/>
      <c r="C24" s="257"/>
      <c r="D24" s="258"/>
    </row>
    <row r="25" spans="1:6" ht="35.1" customHeight="1" x14ac:dyDescent="0.2">
      <c r="A25" s="226"/>
      <c r="B25" s="227"/>
      <c r="C25" s="234" t="s">
        <v>223</v>
      </c>
      <c r="D25" s="198">
        <f>SUM(D21:D24)</f>
        <v>0</v>
      </c>
    </row>
    <row r="26" spans="1:6" ht="35.1" customHeight="1" x14ac:dyDescent="0.2">
      <c r="A26" s="404" t="s">
        <v>224</v>
      </c>
      <c r="B26" s="404"/>
      <c r="C26" s="405"/>
      <c r="D26" s="276">
        <v>0</v>
      </c>
    </row>
  </sheetData>
  <sheetProtection algorithmName="SHA-512" hashValue="P1RoPaOTBg1prx+uSshT0LV9s6xjn1Es9L9yQu1vMez7htDo3qGNdYJR2bWE1cycqXL9Rs3O0BuR4MEPzBT5TQ==" saltValue="NcQxOLHg5DWeTa04vkqnfA==" spinCount="100000" sheet="1" objects="1" scenarios="1" formatCells="0" formatColumns="0" formatRows="0" insertColumns="0" insertRows="0"/>
  <mergeCells count="7">
    <mergeCell ref="A26:C26"/>
    <mergeCell ref="A19:F19"/>
    <mergeCell ref="D17:E17"/>
    <mergeCell ref="A3:F3"/>
    <mergeCell ref="A1:F1"/>
    <mergeCell ref="A4:F4"/>
    <mergeCell ref="A6:F6"/>
  </mergeCells>
  <conditionalFormatting sqref="A1">
    <cfRule type="cellIs" dxfId="11"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&amp;L&amp;"-,Regular"&amp;D&amp;R&amp;"-,Regular"2019 Annual Financial Return</oddHeader>
    <oddFooter>&amp;R&amp;"-,Regular"Page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5"/>
  <sheetViews>
    <sheetView showGridLines="0" zoomScaleNormal="100" zoomScaleSheetLayoutView="100" workbookViewId="0">
      <selection sqref="A1:F1"/>
    </sheetView>
  </sheetViews>
  <sheetFormatPr defaultColWidth="9.33203125" defaultRowHeight="12.75" x14ac:dyDescent="0.2"/>
  <cols>
    <col min="1" max="1" width="34.83203125" style="19" customWidth="1"/>
    <col min="2" max="5" width="17.83203125" style="19" customWidth="1"/>
    <col min="6" max="6" width="42.83203125" style="19" customWidth="1"/>
    <col min="7" max="16384" width="9.33203125" style="19"/>
  </cols>
  <sheetData>
    <row r="1" spans="1:6" ht="35.1" customHeight="1" thickBot="1" x14ac:dyDescent="0.25">
      <c r="A1" s="388" t="str">
        <f>'Cover Sheet'!B4</f>
        <v>Our Most Holy Redeemer &amp; St Thomas More (Chelsea 2)</v>
      </c>
      <c r="B1" s="389"/>
      <c r="C1" s="389"/>
      <c r="D1" s="389"/>
      <c r="E1" s="389"/>
      <c r="F1" s="390"/>
    </row>
    <row r="2" spans="1:6" ht="24.95" customHeight="1" x14ac:dyDescent="0.35">
      <c r="A2" s="20"/>
      <c r="B2" s="21"/>
      <c r="C2" s="21"/>
      <c r="D2" s="21"/>
      <c r="E2" s="21"/>
      <c r="F2" s="21"/>
    </row>
    <row r="3" spans="1:6" s="22" customFormat="1" ht="24.95" customHeight="1" x14ac:dyDescent="0.2">
      <c r="A3" s="384" t="s">
        <v>136</v>
      </c>
      <c r="B3" s="410"/>
      <c r="C3" s="410"/>
      <c r="D3" s="410"/>
      <c r="E3" s="410"/>
      <c r="F3" s="410"/>
    </row>
    <row r="4" spans="1:6" s="22" customFormat="1" ht="110.1" customHeight="1" x14ac:dyDescent="0.2">
      <c r="A4" s="400" t="s">
        <v>237</v>
      </c>
      <c r="B4" s="400"/>
      <c r="C4" s="400"/>
      <c r="D4" s="400"/>
      <c r="E4" s="400"/>
      <c r="F4" s="400"/>
    </row>
    <row r="5" spans="1:6" s="22" customFormat="1" ht="10.5" customHeight="1" x14ac:dyDescent="0.2">
      <c r="A5" s="237"/>
      <c r="B5" s="240"/>
      <c r="C5" s="240"/>
      <c r="D5" s="240"/>
      <c r="E5" s="240"/>
      <c r="F5" s="240"/>
    </row>
    <row r="6" spans="1:6" s="22" customFormat="1" ht="50.1" customHeight="1" x14ac:dyDescent="0.2">
      <c r="A6" s="217"/>
      <c r="B6" s="23" t="s">
        <v>256</v>
      </c>
      <c r="C6" s="23" t="s">
        <v>73</v>
      </c>
      <c r="D6" s="23" t="s">
        <v>74</v>
      </c>
      <c r="E6" s="23" t="s">
        <v>257</v>
      </c>
      <c r="F6" s="23" t="s">
        <v>75</v>
      </c>
    </row>
    <row r="7" spans="1:6" s="22" customFormat="1" ht="30" customHeight="1" x14ac:dyDescent="0.25">
      <c r="A7" s="412" t="s">
        <v>72</v>
      </c>
      <c r="B7" s="412"/>
      <c r="C7" s="412"/>
      <c r="D7" s="412"/>
      <c r="E7" s="412"/>
      <c r="F7" s="412"/>
    </row>
    <row r="8" spans="1:6" s="22" customFormat="1" ht="20.100000000000001" customHeight="1" x14ac:dyDescent="0.2">
      <c r="A8" s="25" t="s">
        <v>23</v>
      </c>
      <c r="B8" s="252">
        <v>0</v>
      </c>
      <c r="C8" s="252">
        <v>0</v>
      </c>
      <c r="D8" s="252"/>
      <c r="E8" s="299">
        <f>B8+C8-D8</f>
        <v>0</v>
      </c>
      <c r="F8" s="300"/>
    </row>
    <row r="9" spans="1:6" s="22" customFormat="1" ht="20.100000000000001" customHeight="1" x14ac:dyDescent="0.2">
      <c r="A9" s="25" t="s">
        <v>5</v>
      </c>
      <c r="B9" s="252">
        <v>0</v>
      </c>
      <c r="C9" s="252"/>
      <c r="D9" s="252"/>
      <c r="E9" s="299">
        <f t="shared" ref="E9:E24" si="0">B9+C9-D9</f>
        <v>0</v>
      </c>
      <c r="F9" s="300"/>
    </row>
    <row r="10" spans="1:6" s="22" customFormat="1" ht="20.100000000000001" customHeight="1" x14ac:dyDescent="0.2">
      <c r="A10" s="25" t="s">
        <v>6</v>
      </c>
      <c r="B10" s="252">
        <v>0</v>
      </c>
      <c r="C10" s="252">
        <v>0</v>
      </c>
      <c r="D10" s="252"/>
      <c r="E10" s="299">
        <f t="shared" si="0"/>
        <v>0</v>
      </c>
      <c r="F10" s="300"/>
    </row>
    <row r="11" spans="1:6" s="22" customFormat="1" ht="20.100000000000001" customHeight="1" x14ac:dyDescent="0.2">
      <c r="A11" s="25" t="s">
        <v>7</v>
      </c>
      <c r="B11" s="252">
        <v>0</v>
      </c>
      <c r="C11" s="252">
        <v>0</v>
      </c>
      <c r="D11" s="252"/>
      <c r="E11" s="299">
        <f t="shared" si="0"/>
        <v>0</v>
      </c>
      <c r="F11" s="300"/>
    </row>
    <row r="12" spans="1:6" s="22" customFormat="1" ht="20.100000000000001" customHeight="1" x14ac:dyDescent="0.2">
      <c r="A12" s="25" t="s">
        <v>8</v>
      </c>
      <c r="B12" s="252">
        <v>0</v>
      </c>
      <c r="C12" s="252">
        <v>541.11</v>
      </c>
      <c r="D12" s="252">
        <v>541.11</v>
      </c>
      <c r="E12" s="299">
        <f t="shared" si="0"/>
        <v>0</v>
      </c>
      <c r="F12" s="279"/>
    </row>
    <row r="13" spans="1:6" s="22" customFormat="1" ht="20.100000000000001" customHeight="1" x14ac:dyDescent="0.2">
      <c r="A13" s="25" t="s">
        <v>190</v>
      </c>
      <c r="B13" s="252">
        <v>0</v>
      </c>
      <c r="C13" s="252">
        <v>269.7</v>
      </c>
      <c r="D13" s="252">
        <v>269.7</v>
      </c>
      <c r="E13" s="299">
        <f t="shared" si="0"/>
        <v>0</v>
      </c>
      <c r="F13" s="300"/>
    </row>
    <row r="14" spans="1:6" s="22" customFormat="1" ht="31.5" x14ac:dyDescent="0.2">
      <c r="A14" s="25" t="s">
        <v>9</v>
      </c>
      <c r="B14" s="252">
        <v>21.29</v>
      </c>
      <c r="C14" s="252">
        <v>1116.53</v>
      </c>
      <c r="D14" s="252">
        <v>1113.33</v>
      </c>
      <c r="E14" s="299">
        <f t="shared" si="0"/>
        <v>24.490000000000009</v>
      </c>
      <c r="F14" s="279" t="s">
        <v>446</v>
      </c>
    </row>
    <row r="15" spans="1:6" s="22" customFormat="1" ht="20.100000000000001" customHeight="1" x14ac:dyDescent="0.2">
      <c r="A15" s="25" t="s">
        <v>10</v>
      </c>
      <c r="B15" s="252">
        <v>0</v>
      </c>
      <c r="C15" s="252">
        <v>382.24</v>
      </c>
      <c r="D15" s="252">
        <v>382.24</v>
      </c>
      <c r="E15" s="299">
        <f t="shared" si="0"/>
        <v>0</v>
      </c>
      <c r="F15" s="300"/>
    </row>
    <row r="16" spans="1:6" s="22" customFormat="1" ht="20.100000000000001" customHeight="1" x14ac:dyDescent="0.2">
      <c r="A16" s="25" t="s">
        <v>11</v>
      </c>
      <c r="B16" s="252">
        <v>1210</v>
      </c>
      <c r="C16" s="252">
        <v>2115.5300000000002</v>
      </c>
      <c r="D16" s="252">
        <v>3325.53</v>
      </c>
      <c r="E16" s="299">
        <f t="shared" si="0"/>
        <v>0</v>
      </c>
      <c r="F16" s="279"/>
    </row>
    <row r="17" spans="1:6" s="22" customFormat="1" ht="20.100000000000001" customHeight="1" x14ac:dyDescent="0.2">
      <c r="A17" s="25" t="s">
        <v>12</v>
      </c>
      <c r="B17" s="252">
        <v>1050</v>
      </c>
      <c r="C17" s="252">
        <v>1128.57</v>
      </c>
      <c r="D17" s="252">
        <v>2178.5700000000002</v>
      </c>
      <c r="E17" s="299">
        <f t="shared" si="0"/>
        <v>0</v>
      </c>
      <c r="F17" s="279"/>
    </row>
    <row r="18" spans="1:6" s="22" customFormat="1" ht="20.100000000000001" customHeight="1" x14ac:dyDescent="0.2">
      <c r="A18" s="25" t="s">
        <v>13</v>
      </c>
      <c r="B18" s="252">
        <v>0</v>
      </c>
      <c r="C18" s="252">
        <v>0</v>
      </c>
      <c r="D18" s="252"/>
      <c r="E18" s="299">
        <f t="shared" si="0"/>
        <v>0</v>
      </c>
      <c r="F18" s="300"/>
    </row>
    <row r="19" spans="1:6" s="22" customFormat="1" ht="20.100000000000001" customHeight="1" x14ac:dyDescent="0.2">
      <c r="A19" s="279" t="s">
        <v>306</v>
      </c>
      <c r="B19" s="252"/>
      <c r="C19" s="252">
        <v>461.57</v>
      </c>
      <c r="D19" s="252"/>
      <c r="E19" s="299">
        <f t="shared" si="0"/>
        <v>461.57</v>
      </c>
      <c r="F19" s="300" t="s">
        <v>445</v>
      </c>
    </row>
    <row r="20" spans="1:6" s="22" customFormat="1" ht="20.100000000000001" customHeight="1" x14ac:dyDescent="0.2">
      <c r="A20" s="279" t="s">
        <v>443</v>
      </c>
      <c r="B20" s="252">
        <v>0</v>
      </c>
      <c r="C20" s="252">
        <v>553.84</v>
      </c>
      <c r="D20" s="252">
        <v>553.84</v>
      </c>
      <c r="E20" s="299">
        <f t="shared" si="0"/>
        <v>0</v>
      </c>
      <c r="F20" s="300"/>
    </row>
    <row r="21" spans="1:6" s="22" customFormat="1" ht="20.100000000000001" customHeight="1" x14ac:dyDescent="0.2">
      <c r="A21" s="25" t="s">
        <v>14</v>
      </c>
      <c r="B21" s="252">
        <v>0</v>
      </c>
      <c r="C21" s="252">
        <v>0</v>
      </c>
      <c r="D21" s="252"/>
      <c r="E21" s="299">
        <f t="shared" si="0"/>
        <v>0</v>
      </c>
      <c r="F21" s="300"/>
    </row>
    <row r="22" spans="1:6" s="22" customFormat="1" ht="20.100000000000001" customHeight="1" x14ac:dyDescent="0.2">
      <c r="A22" s="25" t="s">
        <v>61</v>
      </c>
      <c r="B22" s="252">
        <v>0</v>
      </c>
      <c r="C22" s="252">
        <v>0</v>
      </c>
      <c r="D22" s="252"/>
      <c r="E22" s="299">
        <f t="shared" si="0"/>
        <v>0</v>
      </c>
      <c r="F22" s="300"/>
    </row>
    <row r="23" spans="1:6" s="22" customFormat="1" ht="20.100000000000001" customHeight="1" x14ac:dyDescent="0.2">
      <c r="A23" s="25" t="s">
        <v>15</v>
      </c>
      <c r="B23" s="252">
        <v>0</v>
      </c>
      <c r="C23" s="252">
        <v>0</v>
      </c>
      <c r="D23" s="252"/>
      <c r="E23" s="299">
        <f t="shared" si="0"/>
        <v>0</v>
      </c>
      <c r="F23" s="300"/>
    </row>
    <row r="24" spans="1:6" s="22" customFormat="1" ht="20.100000000000001" customHeight="1" x14ac:dyDescent="0.2">
      <c r="A24" s="25" t="s">
        <v>76</v>
      </c>
      <c r="B24" s="259">
        <v>0</v>
      </c>
      <c r="C24" s="259">
        <v>0</v>
      </c>
      <c r="D24" s="259"/>
      <c r="E24" s="76">
        <f t="shared" si="0"/>
        <v>0</v>
      </c>
      <c r="F24" s="260"/>
    </row>
    <row r="25" spans="1:6" s="22" customFormat="1" ht="30" customHeight="1" x14ac:dyDescent="0.2">
      <c r="A25" s="24" t="s">
        <v>21</v>
      </c>
      <c r="B25" s="77">
        <f>SUM(B8:B24)</f>
        <v>2281.29</v>
      </c>
      <c r="C25" s="77">
        <f>SUM(C8:C24)</f>
        <v>6569.09</v>
      </c>
      <c r="D25" s="77">
        <f>SUM(D8:D24)</f>
        <v>8364.32</v>
      </c>
      <c r="E25" s="77">
        <f t="shared" ref="E25" si="1">SUM(E8:E24)</f>
        <v>486.06</v>
      </c>
      <c r="F25" s="200"/>
    </row>
    <row r="26" spans="1:6" s="22" customFormat="1" ht="20.100000000000001" customHeight="1" x14ac:dyDescent="0.2">
      <c r="A26" s="243"/>
      <c r="B26" s="244"/>
      <c r="C26" s="244"/>
      <c r="D26" s="244"/>
      <c r="E26" s="244"/>
      <c r="F26" s="245"/>
    </row>
    <row r="27" spans="1:6" s="22" customFormat="1" ht="30" customHeight="1" x14ac:dyDescent="0.25">
      <c r="A27" s="411" t="s">
        <v>238</v>
      </c>
      <c r="B27" s="411"/>
      <c r="C27" s="411"/>
      <c r="D27" s="411"/>
      <c r="E27" s="411"/>
      <c r="F27" s="411"/>
    </row>
    <row r="28" spans="1:6" s="22" customFormat="1" ht="20.100000000000001" customHeight="1" x14ac:dyDescent="0.2">
      <c r="A28" s="25" t="s">
        <v>16</v>
      </c>
      <c r="B28" s="252">
        <v>0</v>
      </c>
      <c r="C28" s="252">
        <v>0</v>
      </c>
      <c r="D28" s="252"/>
      <c r="E28" s="299">
        <f t="shared" ref="E28:E42" si="2">B28+C28-D28</f>
        <v>0</v>
      </c>
      <c r="F28" s="300"/>
    </row>
    <row r="29" spans="1:6" s="22" customFormat="1" ht="20.100000000000001" customHeight="1" x14ac:dyDescent="0.2">
      <c r="A29" s="25" t="s">
        <v>17</v>
      </c>
      <c r="B29" s="301">
        <v>0</v>
      </c>
      <c r="C29" s="252">
        <v>756.58</v>
      </c>
      <c r="D29" s="252">
        <v>756.58</v>
      </c>
      <c r="E29" s="299">
        <f t="shared" si="2"/>
        <v>0</v>
      </c>
      <c r="F29" s="300"/>
    </row>
    <row r="30" spans="1:6" s="22" customFormat="1" ht="31.5" x14ac:dyDescent="0.2">
      <c r="A30" s="25" t="s">
        <v>81</v>
      </c>
      <c r="B30" s="301">
        <v>4.0599999999999996</v>
      </c>
      <c r="C30" s="252">
        <v>2194.6999999999998</v>
      </c>
      <c r="D30" s="252">
        <v>2182.8000000000002</v>
      </c>
      <c r="E30" s="299">
        <f t="shared" si="2"/>
        <v>15.959999999999582</v>
      </c>
      <c r="F30" s="279" t="s">
        <v>447</v>
      </c>
    </row>
    <row r="31" spans="1:6" s="22" customFormat="1" ht="20.100000000000001" customHeight="1" x14ac:dyDescent="0.2">
      <c r="A31" s="25" t="s">
        <v>18</v>
      </c>
      <c r="B31" s="301">
        <v>0</v>
      </c>
      <c r="C31" s="252">
        <v>529.32000000000005</v>
      </c>
      <c r="D31" s="252">
        <v>529.32000000000005</v>
      </c>
      <c r="E31" s="299">
        <f t="shared" si="2"/>
        <v>0</v>
      </c>
      <c r="F31" s="300"/>
    </row>
    <row r="32" spans="1:6" s="22" customFormat="1" ht="31.5" x14ac:dyDescent="0.2">
      <c r="A32" s="279" t="s">
        <v>442</v>
      </c>
      <c r="B32" s="301">
        <v>0</v>
      </c>
      <c r="C32" s="252">
        <v>1094.3</v>
      </c>
      <c r="D32" s="252">
        <v>1094.3</v>
      </c>
      <c r="E32" s="299">
        <f t="shared" si="2"/>
        <v>0</v>
      </c>
      <c r="F32" s="300"/>
    </row>
    <row r="33" spans="1:6" s="22" customFormat="1" ht="15.75" x14ac:dyDescent="0.2">
      <c r="A33" s="25" t="s">
        <v>19</v>
      </c>
      <c r="B33" s="301">
        <v>0</v>
      </c>
      <c r="C33" s="252">
        <v>0</v>
      </c>
      <c r="D33" s="252"/>
      <c r="E33" s="299">
        <f t="shared" si="2"/>
        <v>0</v>
      </c>
      <c r="F33" s="300"/>
    </row>
    <row r="34" spans="1:6" s="22" customFormat="1" ht="31.5" x14ac:dyDescent="0.2">
      <c r="A34" s="279" t="s">
        <v>301</v>
      </c>
      <c r="B34" s="252">
        <v>42.28</v>
      </c>
      <c r="C34" s="252">
        <v>345.62</v>
      </c>
      <c r="D34" s="252">
        <v>355.9</v>
      </c>
      <c r="E34" s="299">
        <f t="shared" si="2"/>
        <v>32</v>
      </c>
      <c r="F34" s="279" t="s">
        <v>447</v>
      </c>
    </row>
    <row r="35" spans="1:6" s="22" customFormat="1" ht="20.100000000000001" customHeight="1" x14ac:dyDescent="0.2">
      <c r="A35" s="279" t="s">
        <v>78</v>
      </c>
      <c r="B35" s="252">
        <v>0</v>
      </c>
      <c r="C35" s="252">
        <v>0</v>
      </c>
      <c r="D35" s="252"/>
      <c r="E35" s="299">
        <f t="shared" si="2"/>
        <v>0</v>
      </c>
      <c r="F35" s="300"/>
    </row>
    <row r="36" spans="1:6" s="22" customFormat="1" ht="31.5" x14ac:dyDescent="0.2">
      <c r="A36" s="279" t="s">
        <v>302</v>
      </c>
      <c r="B36" s="252">
        <v>448.4</v>
      </c>
      <c r="C36" s="252">
        <v>0</v>
      </c>
      <c r="D36" s="252">
        <v>448.4</v>
      </c>
      <c r="E36" s="299">
        <f t="shared" si="2"/>
        <v>0</v>
      </c>
      <c r="F36" s="300"/>
    </row>
    <row r="37" spans="1:6" s="22" customFormat="1" ht="31.5" x14ac:dyDescent="0.2">
      <c r="A37" s="279" t="s">
        <v>307</v>
      </c>
      <c r="B37" s="252">
        <v>0</v>
      </c>
      <c r="C37" s="252">
        <v>1584.35</v>
      </c>
      <c r="D37" s="252">
        <v>1564.35</v>
      </c>
      <c r="E37" s="299">
        <f t="shared" si="2"/>
        <v>20</v>
      </c>
      <c r="F37" s="279" t="s">
        <v>444</v>
      </c>
    </row>
    <row r="38" spans="1:6" s="22" customFormat="1" ht="20.100000000000001" customHeight="1" x14ac:dyDescent="0.2">
      <c r="A38" s="279" t="s">
        <v>82</v>
      </c>
      <c r="B38" s="252">
        <v>0</v>
      </c>
      <c r="C38" s="252">
        <v>0</v>
      </c>
      <c r="D38" s="252"/>
      <c r="E38" s="299">
        <f t="shared" si="2"/>
        <v>0</v>
      </c>
      <c r="F38" s="300"/>
    </row>
    <row r="39" spans="1:6" s="22" customFormat="1" ht="20.100000000000001" customHeight="1" x14ac:dyDescent="0.2">
      <c r="A39" s="279" t="s">
        <v>83</v>
      </c>
      <c r="B39" s="252">
        <v>0</v>
      </c>
      <c r="C39" s="252">
        <v>0</v>
      </c>
      <c r="D39" s="252"/>
      <c r="E39" s="299">
        <f t="shared" si="2"/>
        <v>0</v>
      </c>
      <c r="F39" s="300"/>
    </row>
    <row r="40" spans="1:6" s="22" customFormat="1" ht="20.100000000000001" customHeight="1" x14ac:dyDescent="0.2">
      <c r="A40" s="25" t="s">
        <v>77</v>
      </c>
      <c r="B40" s="252">
        <v>0</v>
      </c>
      <c r="C40" s="252">
        <v>0</v>
      </c>
      <c r="D40" s="252"/>
      <c r="E40" s="299">
        <f t="shared" si="2"/>
        <v>0</v>
      </c>
      <c r="F40" s="300"/>
    </row>
    <row r="41" spans="1:6" s="22" customFormat="1" ht="20.100000000000001" customHeight="1" x14ac:dyDescent="0.2">
      <c r="A41" s="25" t="s">
        <v>62</v>
      </c>
      <c r="B41" s="252">
        <v>0</v>
      </c>
      <c r="C41" s="252">
        <v>0</v>
      </c>
      <c r="D41" s="252"/>
      <c r="E41" s="299">
        <f t="shared" si="2"/>
        <v>0</v>
      </c>
      <c r="F41" s="300"/>
    </row>
    <row r="42" spans="1:6" s="22" customFormat="1" ht="20.100000000000001" customHeight="1" x14ac:dyDescent="0.2">
      <c r="A42" s="25" t="s">
        <v>20</v>
      </c>
      <c r="B42" s="259">
        <v>0</v>
      </c>
      <c r="C42" s="259">
        <v>0</v>
      </c>
      <c r="D42" s="259"/>
      <c r="E42" s="76">
        <f t="shared" si="2"/>
        <v>0</v>
      </c>
      <c r="F42" s="260"/>
    </row>
    <row r="43" spans="1:6" ht="30" customHeight="1" x14ac:dyDescent="0.2">
      <c r="A43" s="24" t="s">
        <v>22</v>
      </c>
      <c r="B43" s="77">
        <f>SUM(B28:B42)</f>
        <v>494.74</v>
      </c>
      <c r="C43" s="77">
        <f>SUM(C28:C42)</f>
        <v>6504.869999999999</v>
      </c>
      <c r="D43" s="77">
        <f>SUM(D28:D42)</f>
        <v>6931.65</v>
      </c>
      <c r="E43" s="77">
        <f>SUM(E28:E42)</f>
        <v>67.959999999999582</v>
      </c>
      <c r="F43" s="233"/>
    </row>
    <row r="44" spans="1:6" ht="35.1" customHeight="1" x14ac:dyDescent="0.2">
      <c r="A44" s="24" t="s">
        <v>125</v>
      </c>
      <c r="B44" s="77">
        <f>B25+B43</f>
        <v>2776.0299999999997</v>
      </c>
      <c r="C44" s="77">
        <f>C25+C43</f>
        <v>13073.96</v>
      </c>
      <c r="D44" s="77">
        <f>D25+D43</f>
        <v>15295.97</v>
      </c>
      <c r="E44" s="77">
        <f>E25+E43</f>
        <v>554.01999999999953</v>
      </c>
      <c r="F44" s="200"/>
    </row>
    <row r="45" spans="1:6" ht="35.1" customHeight="1" x14ac:dyDescent="0.2">
      <c r="A45" s="404" t="s">
        <v>241</v>
      </c>
      <c r="B45" s="404"/>
      <c r="C45" s="277">
        <v>13073.96</v>
      </c>
      <c r="D45" s="277">
        <f>D26+D44</f>
        <v>15295.97</v>
      </c>
      <c r="E45" s="233"/>
      <c r="F45" s="245"/>
    </row>
  </sheetData>
  <sheetProtection algorithmName="SHA-512" hashValue="Cwf8BeMUip1Xtay4WrnoGg4odEnOzywsFpyYuqgxf+WsVoA8NaWspEzNcRBLj5eF0zC5xRH2rRCElGGeMnFQ0g==" saltValue="pYn4E0gaaYtwQjjc9KKm3A==" spinCount="100000" sheet="1" objects="1" scenarios="1" formatCells="0" formatColumns="0" formatRows="0" insertColumns="0" insertRows="0"/>
  <mergeCells count="6">
    <mergeCell ref="A45:B45"/>
    <mergeCell ref="A3:F3"/>
    <mergeCell ref="A1:F1"/>
    <mergeCell ref="A4:F4"/>
    <mergeCell ref="A27:F27"/>
    <mergeCell ref="A7:F7"/>
  </mergeCells>
  <conditionalFormatting sqref="A1">
    <cfRule type="cellIs" dxfId="10" priority="3" operator="equal">
      <formula>"PARISH NAME"</formula>
    </cfRule>
  </conditionalFormatting>
  <conditionalFormatting sqref="E8:E25 E28:E44">
    <cfRule type="cellIs" dxfId="9"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62" orientation="portrait" horizontalDpi="4294967295" verticalDpi="4294967295" r:id="rId1"/>
  <headerFooter>
    <oddHeader>&amp;L&amp;"-,Regular"&amp;D&amp;R&amp;"-,Regular"2019 Annual Financial Return</oddHeader>
    <oddFooter>&amp;R&amp;"-,Regular"Page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44"/>
  <sheetViews>
    <sheetView showGridLines="0" zoomScaleNormal="100" zoomScaleSheetLayoutView="100" workbookViewId="0">
      <selection sqref="A1:D1"/>
    </sheetView>
  </sheetViews>
  <sheetFormatPr defaultColWidth="9.33203125" defaultRowHeight="12.75" x14ac:dyDescent="0.2"/>
  <cols>
    <col min="1" max="1" width="18.83203125" style="19" customWidth="1"/>
    <col min="2" max="2" width="44.83203125" style="19" customWidth="1"/>
    <col min="3" max="3" width="54.83203125" style="19" customWidth="1"/>
    <col min="4" max="4" width="20.83203125" style="19" customWidth="1"/>
    <col min="5" max="16384" width="9.33203125" style="19"/>
  </cols>
  <sheetData>
    <row r="1" spans="1:4" ht="35.1" customHeight="1" thickBot="1" x14ac:dyDescent="0.25">
      <c r="A1" s="388" t="str">
        <f>'Cover Sheet'!B4</f>
        <v>Our Most Holy Redeemer &amp; St Thomas More (Chelsea 2)</v>
      </c>
      <c r="B1" s="389"/>
      <c r="C1" s="389"/>
      <c r="D1" s="390"/>
    </row>
    <row r="2" spans="1:4" s="38" customFormat="1" ht="24.95" customHeight="1" x14ac:dyDescent="0.35">
      <c r="A2" s="83"/>
      <c r="B2" s="83"/>
      <c r="C2" s="21"/>
      <c r="D2" s="21"/>
    </row>
    <row r="3" spans="1:4" s="22" customFormat="1" ht="24.95" customHeight="1" x14ac:dyDescent="0.2">
      <c r="A3" s="384" t="s">
        <v>229</v>
      </c>
      <c r="B3" s="413"/>
      <c r="C3" s="413"/>
      <c r="D3" s="413"/>
    </row>
    <row r="4" spans="1:4" s="22" customFormat="1" ht="125.1" customHeight="1" x14ac:dyDescent="0.2">
      <c r="A4" s="391" t="s">
        <v>285</v>
      </c>
      <c r="B4" s="391"/>
      <c r="C4" s="391"/>
      <c r="D4" s="391"/>
    </row>
    <row r="5" spans="1:4" s="22" customFormat="1" ht="24.95" customHeight="1" x14ac:dyDescent="0.2">
      <c r="A5" s="239"/>
      <c r="B5" s="239"/>
      <c r="C5" s="239"/>
      <c r="D5" s="239"/>
    </row>
    <row r="6" spans="1:4" s="49" customFormat="1" ht="24.95" customHeight="1" x14ac:dyDescent="0.2">
      <c r="A6" s="406" t="s">
        <v>192</v>
      </c>
      <c r="B6" s="406"/>
      <c r="C6" s="406"/>
      <c r="D6" s="406"/>
    </row>
    <row r="7" spans="1:4" s="22" customFormat="1" ht="14.1" customHeight="1" x14ac:dyDescent="0.2">
      <c r="A7" s="239"/>
      <c r="B7" s="239"/>
      <c r="C7" s="239"/>
      <c r="D7" s="239"/>
    </row>
    <row r="8" spans="1:4" ht="24.95" customHeight="1" x14ac:dyDescent="0.2">
      <c r="A8" s="84" t="s">
        <v>128</v>
      </c>
      <c r="B8" s="85" t="s">
        <v>126</v>
      </c>
      <c r="C8" s="85" t="s">
        <v>56</v>
      </c>
      <c r="D8" s="84" t="s">
        <v>51</v>
      </c>
    </row>
    <row r="9" spans="1:4" ht="20.100000000000001" customHeight="1" x14ac:dyDescent="0.2">
      <c r="A9" s="261"/>
      <c r="B9" s="262"/>
      <c r="C9" s="262"/>
      <c r="D9" s="263"/>
    </row>
    <row r="10" spans="1:4" ht="20.100000000000001" customHeight="1" x14ac:dyDescent="0.2">
      <c r="A10" s="261"/>
      <c r="B10" s="262"/>
      <c r="C10" s="262"/>
      <c r="D10" s="263"/>
    </row>
    <row r="11" spans="1:4" ht="20.100000000000001" customHeight="1" x14ac:dyDescent="0.2">
      <c r="A11" s="261"/>
      <c r="B11" s="262"/>
      <c r="C11" s="262"/>
      <c r="D11" s="263"/>
    </row>
    <row r="12" spans="1:4" ht="20.100000000000001" customHeight="1" x14ac:dyDescent="0.2">
      <c r="A12" s="261"/>
      <c r="B12" s="262"/>
      <c r="C12" s="262"/>
      <c r="D12" s="264"/>
    </row>
    <row r="13" spans="1:4" s="49" customFormat="1" ht="24.95" customHeight="1" x14ac:dyDescent="0.2">
      <c r="A13" s="414" t="s">
        <v>223</v>
      </c>
      <c r="B13" s="414"/>
      <c r="C13" s="414"/>
      <c r="D13" s="265">
        <f>SUM(D8:D12)</f>
        <v>0</v>
      </c>
    </row>
    <row r="14" spans="1:4" s="49" customFormat="1" ht="24.95" customHeight="1" x14ac:dyDescent="0.2">
      <c r="A14" s="415" t="s">
        <v>242</v>
      </c>
      <c r="B14" s="415"/>
      <c r="C14" s="415"/>
      <c r="D14" s="278">
        <v>0</v>
      </c>
    </row>
    <row r="15" spans="1:4" ht="18" customHeight="1" x14ac:dyDescent="0.25">
      <c r="A15" s="87"/>
      <c r="B15" s="88"/>
      <c r="C15" s="88"/>
      <c r="D15" s="89"/>
    </row>
    <row r="16" spans="1:4" ht="18" customHeight="1" x14ac:dyDescent="0.25">
      <c r="A16" s="87"/>
      <c r="B16" s="88"/>
      <c r="C16" s="88"/>
      <c r="D16" s="89"/>
    </row>
    <row r="17" spans="1:4" s="49" customFormat="1" ht="24.95" customHeight="1" x14ac:dyDescent="0.2">
      <c r="A17" s="406" t="s">
        <v>207</v>
      </c>
      <c r="B17" s="406"/>
      <c r="C17" s="406"/>
      <c r="D17" s="406"/>
    </row>
    <row r="18" spans="1:4" s="22" customFormat="1" ht="14.1" customHeight="1" x14ac:dyDescent="0.2">
      <c r="A18" s="239"/>
      <c r="B18" s="239"/>
      <c r="C18" s="239"/>
      <c r="D18" s="239"/>
    </row>
    <row r="19" spans="1:4" ht="24.95" customHeight="1" x14ac:dyDescent="0.2">
      <c r="A19" s="84" t="s">
        <v>128</v>
      </c>
      <c r="B19" s="85" t="s">
        <v>126</v>
      </c>
      <c r="C19" s="85" t="s">
        <v>56</v>
      </c>
      <c r="D19" s="84" t="s">
        <v>51</v>
      </c>
    </row>
    <row r="20" spans="1:4" ht="20.100000000000001" customHeight="1" x14ac:dyDescent="0.2">
      <c r="A20" s="308" t="s">
        <v>305</v>
      </c>
      <c r="B20" s="309" t="s">
        <v>404</v>
      </c>
      <c r="C20" s="309" t="s">
        <v>303</v>
      </c>
      <c r="D20" s="310">
        <v>638.77</v>
      </c>
    </row>
    <row r="21" spans="1:4" ht="20.100000000000001" customHeight="1" x14ac:dyDescent="0.2">
      <c r="A21" s="308" t="s">
        <v>401</v>
      </c>
      <c r="B21" s="309" t="s">
        <v>402</v>
      </c>
      <c r="C21" s="309" t="s">
        <v>403</v>
      </c>
      <c r="D21" s="310">
        <v>400</v>
      </c>
    </row>
    <row r="22" spans="1:4" ht="20.100000000000001" customHeight="1" x14ac:dyDescent="0.2">
      <c r="A22" s="261"/>
      <c r="B22" s="262"/>
      <c r="C22" s="262"/>
      <c r="D22" s="263"/>
    </row>
    <row r="23" spans="1:4" ht="20.100000000000001" customHeight="1" x14ac:dyDescent="0.2">
      <c r="A23" s="261"/>
      <c r="B23" s="262"/>
      <c r="C23" s="262"/>
      <c r="D23" s="263"/>
    </row>
    <row r="24" spans="1:4" ht="20.100000000000001" customHeight="1" x14ac:dyDescent="0.2">
      <c r="A24" s="261"/>
      <c r="B24" s="262"/>
      <c r="C24" s="262"/>
      <c r="D24" s="263"/>
    </row>
    <row r="25" spans="1:4" ht="20.100000000000001" customHeight="1" x14ac:dyDescent="0.2">
      <c r="A25" s="261"/>
      <c r="B25" s="262"/>
      <c r="C25" s="262"/>
      <c r="D25" s="263"/>
    </row>
    <row r="26" spans="1:4" ht="20.100000000000001" customHeight="1" x14ac:dyDescent="0.2">
      <c r="A26" s="261"/>
      <c r="B26" s="262"/>
      <c r="C26" s="262"/>
      <c r="D26" s="263"/>
    </row>
    <row r="27" spans="1:4" ht="20.100000000000001" customHeight="1" x14ac:dyDescent="0.2">
      <c r="A27" s="261"/>
      <c r="B27" s="262"/>
      <c r="C27" s="262"/>
      <c r="D27" s="263"/>
    </row>
    <row r="28" spans="1:4" ht="20.100000000000001" customHeight="1" x14ac:dyDescent="0.2">
      <c r="A28" s="261"/>
      <c r="B28" s="262"/>
      <c r="C28" s="262"/>
      <c r="D28" s="263"/>
    </row>
    <row r="29" spans="1:4" ht="20.100000000000001" customHeight="1" x14ac:dyDescent="0.2">
      <c r="A29" s="261"/>
      <c r="B29" s="262"/>
      <c r="C29" s="262"/>
      <c r="D29" s="263"/>
    </row>
    <row r="30" spans="1:4" ht="20.100000000000001" customHeight="1" x14ac:dyDescent="0.2">
      <c r="A30" s="261"/>
      <c r="B30" s="262"/>
      <c r="C30" s="262"/>
      <c r="D30" s="264"/>
    </row>
    <row r="31" spans="1:4" s="49" customFormat="1" ht="24.95" customHeight="1" x14ac:dyDescent="0.2">
      <c r="A31" s="414" t="s">
        <v>223</v>
      </c>
      <c r="B31" s="414"/>
      <c r="C31" s="414"/>
      <c r="D31" s="265">
        <f>SUM(D19:D30)</f>
        <v>1038.77</v>
      </c>
    </row>
    <row r="32" spans="1:4" s="49" customFormat="1" ht="24.95" customHeight="1" x14ac:dyDescent="0.2">
      <c r="A32" s="415" t="s">
        <v>242</v>
      </c>
      <c r="B32" s="415"/>
      <c r="C32" s="415"/>
      <c r="D32" s="278">
        <v>1038.77</v>
      </c>
    </row>
    <row r="33" spans="1:4" ht="18" customHeight="1" x14ac:dyDescent="0.25">
      <c r="A33" s="87"/>
      <c r="B33" s="88"/>
      <c r="C33" s="88"/>
      <c r="D33" s="89"/>
    </row>
    <row r="34" spans="1:4" ht="18" customHeight="1" x14ac:dyDescent="0.25">
      <c r="A34" s="87"/>
      <c r="B34" s="88"/>
      <c r="C34" s="88"/>
      <c r="D34" s="89"/>
    </row>
    <row r="35" spans="1:4" s="49" customFormat="1" ht="24.95" customHeight="1" x14ac:dyDescent="0.2">
      <c r="A35" s="406" t="s">
        <v>226</v>
      </c>
      <c r="B35" s="406"/>
      <c r="C35" s="406"/>
      <c r="D35" s="406"/>
    </row>
    <row r="36" spans="1:4" s="49" customFormat="1" ht="15" customHeight="1" x14ac:dyDescent="0.2">
      <c r="A36" s="416" t="s">
        <v>227</v>
      </c>
      <c r="B36" s="416"/>
      <c r="C36" s="416"/>
      <c r="D36" s="416"/>
    </row>
    <row r="37" spans="1:4" s="22" customFormat="1" ht="13.5" customHeight="1" x14ac:dyDescent="0.2">
      <c r="A37" s="239"/>
      <c r="B37" s="239"/>
      <c r="C37" s="239"/>
      <c r="D37" s="239"/>
    </row>
    <row r="38" spans="1:4" ht="24.75" customHeight="1" x14ac:dyDescent="0.2">
      <c r="A38" s="84" t="s">
        <v>128</v>
      </c>
      <c r="B38" s="85" t="s">
        <v>126</v>
      </c>
      <c r="C38" s="85" t="s">
        <v>56</v>
      </c>
      <c r="D38" s="84" t="s">
        <v>51</v>
      </c>
    </row>
    <row r="39" spans="1:4" ht="20.100000000000001" customHeight="1" x14ac:dyDescent="0.2">
      <c r="A39" s="261"/>
      <c r="B39" s="262"/>
      <c r="C39" s="262"/>
      <c r="D39" s="263"/>
    </row>
    <row r="40" spans="1:4" ht="20.100000000000001" customHeight="1" x14ac:dyDescent="0.2">
      <c r="A40" s="261"/>
      <c r="B40" s="262"/>
      <c r="C40" s="262"/>
      <c r="D40" s="263"/>
    </row>
    <row r="41" spans="1:4" ht="20.100000000000001" customHeight="1" x14ac:dyDescent="0.2">
      <c r="A41" s="261"/>
      <c r="B41" s="262"/>
      <c r="C41" s="262"/>
      <c r="D41" s="263"/>
    </row>
    <row r="42" spans="1:4" ht="20.100000000000001" customHeight="1" x14ac:dyDescent="0.2">
      <c r="A42" s="261"/>
      <c r="B42" s="262"/>
      <c r="C42" s="262"/>
      <c r="D42" s="264"/>
    </row>
    <row r="43" spans="1:4" s="49" customFormat="1" ht="24.95" customHeight="1" x14ac:dyDescent="0.2">
      <c r="A43" s="414" t="s">
        <v>223</v>
      </c>
      <c r="B43" s="414"/>
      <c r="C43" s="414"/>
      <c r="D43" s="265">
        <f>SUM(D38:D42)</f>
        <v>0</v>
      </c>
    </row>
    <row r="44" spans="1:4" s="49" customFormat="1" ht="24.95" customHeight="1" x14ac:dyDescent="0.2">
      <c r="A44" s="415" t="s">
        <v>242</v>
      </c>
      <c r="B44" s="415"/>
      <c r="C44" s="415"/>
      <c r="D44" s="278">
        <v>0</v>
      </c>
    </row>
  </sheetData>
  <sheetProtection algorithmName="SHA-512" hashValue="wzcTkWG9knzsBhGk+pkB56W8hzJkDMilC5QxSoV/lw07epKEsNztdbq9Ut/pO3c9JbjJ7MA6e93oJUGwVq7N0Q==" saltValue="pk5Gzgjh/3hGzNvI3YCt4g==" spinCount="100000" sheet="1" objects="1" scenarios="1" formatCells="0" formatColumns="0" formatRows="0" insertColumns="0" insertRows="0"/>
  <mergeCells count="13">
    <mergeCell ref="A35:D35"/>
    <mergeCell ref="A14:C14"/>
    <mergeCell ref="A32:C32"/>
    <mergeCell ref="A44:C44"/>
    <mergeCell ref="A36:D36"/>
    <mergeCell ref="A43:C43"/>
    <mergeCell ref="A31:C31"/>
    <mergeCell ref="A1:D1"/>
    <mergeCell ref="A4:D4"/>
    <mergeCell ref="A3:D3"/>
    <mergeCell ref="A6:D6"/>
    <mergeCell ref="A17:D17"/>
    <mergeCell ref="A13:C13"/>
  </mergeCells>
  <conditionalFormatting sqref="A1">
    <cfRule type="cellIs" dxfId="8"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&amp;L&amp;"-,Regular"&amp;D&amp;R&amp;"-,Regular"2019 Annual Financial Return</oddHeader>
    <oddFooter>&amp;R&amp;"-,Regular"Page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tabSelected="1" zoomScaleNormal="100" zoomScaleSheetLayoutView="100" workbookViewId="0">
      <selection activeCell="C12" sqref="C12"/>
    </sheetView>
  </sheetViews>
  <sheetFormatPr defaultColWidth="9.33203125" defaultRowHeight="12.75" x14ac:dyDescent="0.2"/>
  <cols>
    <col min="1" max="1" width="18.83203125" style="19" customWidth="1"/>
    <col min="2" max="2" width="44.83203125" style="19" customWidth="1"/>
    <col min="3" max="3" width="54.83203125" style="19" customWidth="1"/>
    <col min="4" max="4" width="20.83203125" style="19" customWidth="1"/>
    <col min="5" max="16384" width="9.33203125" style="19"/>
  </cols>
  <sheetData>
    <row r="1" spans="1:4" ht="35.1" customHeight="1" thickBot="1" x14ac:dyDescent="0.25">
      <c r="A1" s="388" t="str">
        <f>'Cover Sheet'!B4</f>
        <v>Our Most Holy Redeemer &amp; St Thomas More (Chelsea 2)</v>
      </c>
      <c r="B1" s="389"/>
      <c r="C1" s="389"/>
      <c r="D1" s="390"/>
    </row>
    <row r="2" spans="1:4" s="38" customFormat="1" ht="24.95" customHeight="1" x14ac:dyDescent="0.35">
      <c r="A2" s="83"/>
      <c r="B2" s="83"/>
      <c r="C2" s="21"/>
      <c r="D2" s="21"/>
    </row>
    <row r="3" spans="1:4" s="22" customFormat="1" ht="24.95" customHeight="1" x14ac:dyDescent="0.2">
      <c r="A3" s="384" t="s">
        <v>230</v>
      </c>
      <c r="B3" s="413"/>
      <c r="C3" s="413"/>
      <c r="D3" s="413"/>
    </row>
    <row r="4" spans="1:4" s="22" customFormat="1" ht="110.1" customHeight="1" x14ac:dyDescent="0.2">
      <c r="A4" s="391" t="s">
        <v>286</v>
      </c>
      <c r="B4" s="391"/>
      <c r="C4" s="391"/>
      <c r="D4" s="391"/>
    </row>
    <row r="5" spans="1:4" s="22" customFormat="1" ht="24.95" customHeight="1" x14ac:dyDescent="0.2">
      <c r="A5" s="239"/>
      <c r="B5" s="239"/>
      <c r="C5" s="239"/>
      <c r="D5" s="239"/>
    </row>
    <row r="6" spans="1:4" s="49" customFormat="1" ht="24.95" customHeight="1" x14ac:dyDescent="0.2">
      <c r="A6" s="406" t="s">
        <v>208</v>
      </c>
      <c r="B6" s="406"/>
      <c r="C6" s="406"/>
      <c r="D6" s="406"/>
    </row>
    <row r="7" spans="1:4" s="22" customFormat="1" ht="14.1" customHeight="1" x14ac:dyDescent="0.2">
      <c r="A7" s="239"/>
      <c r="B7" s="239"/>
      <c r="C7" s="239"/>
      <c r="D7" s="239"/>
    </row>
    <row r="8" spans="1:4" ht="24.95" customHeight="1" x14ac:dyDescent="0.2">
      <c r="A8" s="84" t="s">
        <v>128</v>
      </c>
      <c r="B8" s="85" t="s">
        <v>127</v>
      </c>
      <c r="C8" s="85" t="s">
        <v>56</v>
      </c>
      <c r="D8" s="84" t="s">
        <v>51</v>
      </c>
    </row>
    <row r="9" spans="1:4" ht="31.5" x14ac:dyDescent="0.2">
      <c r="A9" s="308" t="s">
        <v>399</v>
      </c>
      <c r="B9" s="309" t="s">
        <v>19</v>
      </c>
      <c r="C9" s="313" t="s">
        <v>450</v>
      </c>
      <c r="D9" s="310">
        <v>350</v>
      </c>
    </row>
    <row r="10" spans="1:4" ht="20.100000000000001" customHeight="1" x14ac:dyDescent="0.2">
      <c r="A10" s="308" t="s">
        <v>398</v>
      </c>
      <c r="B10" s="309" t="s">
        <v>396</v>
      </c>
      <c r="C10" s="309" t="s">
        <v>448</v>
      </c>
      <c r="D10" s="310">
        <v>250</v>
      </c>
    </row>
    <row r="11" spans="1:4" ht="15.75" x14ac:dyDescent="0.2">
      <c r="A11" s="308" t="s">
        <v>397</v>
      </c>
      <c r="B11" s="309" t="s">
        <v>5</v>
      </c>
      <c r="C11" s="313" t="s">
        <v>449</v>
      </c>
      <c r="D11" s="310">
        <v>400</v>
      </c>
    </row>
    <row r="12" spans="1:4" ht="15.75" x14ac:dyDescent="0.2">
      <c r="A12" s="308" t="s">
        <v>397</v>
      </c>
      <c r="B12" s="309" t="s">
        <v>490</v>
      </c>
      <c r="C12" s="313" t="s">
        <v>491</v>
      </c>
      <c r="D12" s="310">
        <v>500</v>
      </c>
    </row>
    <row r="13" spans="1:4" ht="20.100000000000001" customHeight="1" x14ac:dyDescent="0.2">
      <c r="A13" s="261"/>
      <c r="B13" s="262"/>
      <c r="C13" s="262"/>
      <c r="D13" s="263"/>
    </row>
    <row r="14" spans="1:4" ht="20.100000000000001" customHeight="1" x14ac:dyDescent="0.2">
      <c r="A14" s="261"/>
      <c r="B14" s="262"/>
      <c r="C14" s="262"/>
      <c r="D14" s="263"/>
    </row>
    <row r="15" spans="1:4" ht="20.100000000000001" customHeight="1" x14ac:dyDescent="0.2">
      <c r="A15" s="261"/>
      <c r="B15" s="262"/>
      <c r="C15" s="262"/>
      <c r="D15" s="263"/>
    </row>
    <row r="16" spans="1:4" ht="20.100000000000001" customHeight="1" x14ac:dyDescent="0.2">
      <c r="A16" s="261"/>
      <c r="B16" s="262"/>
      <c r="C16" s="262"/>
      <c r="D16" s="263"/>
    </row>
    <row r="17" spans="1:4" ht="20.100000000000001" customHeight="1" x14ac:dyDescent="0.2">
      <c r="A17" s="261"/>
      <c r="B17" s="262"/>
      <c r="C17" s="262"/>
      <c r="D17" s="263"/>
    </row>
    <row r="18" spans="1:4" ht="20.100000000000001" customHeight="1" x14ac:dyDescent="0.2">
      <c r="A18" s="261"/>
      <c r="B18" s="262"/>
      <c r="C18" s="262"/>
      <c r="D18" s="263"/>
    </row>
    <row r="19" spans="1:4" ht="20.100000000000001" customHeight="1" x14ac:dyDescent="0.2">
      <c r="A19" s="261"/>
      <c r="B19" s="262"/>
      <c r="C19" s="262"/>
      <c r="D19" s="263"/>
    </row>
    <row r="20" spans="1:4" ht="20.100000000000001" customHeight="1" x14ac:dyDescent="0.2">
      <c r="A20" s="261"/>
      <c r="B20" s="262"/>
      <c r="C20" s="262"/>
      <c r="D20" s="263"/>
    </row>
    <row r="21" spans="1:4" ht="20.100000000000001" customHeight="1" x14ac:dyDescent="0.2">
      <c r="A21" s="261"/>
      <c r="B21" s="262"/>
      <c r="C21" s="262"/>
      <c r="D21" s="263"/>
    </row>
    <row r="22" spans="1:4" ht="20.100000000000001" customHeight="1" x14ac:dyDescent="0.2">
      <c r="A22" s="261"/>
      <c r="B22" s="262"/>
      <c r="C22" s="262"/>
      <c r="D22" s="263"/>
    </row>
    <row r="23" spans="1:4" ht="20.100000000000001" customHeight="1" x14ac:dyDescent="0.2">
      <c r="A23" s="261"/>
      <c r="B23" s="262"/>
      <c r="C23" s="262"/>
      <c r="D23" s="263"/>
    </row>
    <row r="24" spans="1:4" ht="20.100000000000001" customHeight="1" x14ac:dyDescent="0.2">
      <c r="A24" s="261"/>
      <c r="B24" s="262"/>
      <c r="C24" s="262"/>
      <c r="D24" s="263"/>
    </row>
    <row r="25" spans="1:4" s="49" customFormat="1" ht="24.95" customHeight="1" x14ac:dyDescent="0.2">
      <c r="A25" s="414" t="s">
        <v>223</v>
      </c>
      <c r="B25" s="414"/>
      <c r="C25" s="414"/>
      <c r="D25" s="265">
        <f>SUM(D8:D24)</f>
        <v>1500</v>
      </c>
    </row>
    <row r="26" spans="1:4" s="49" customFormat="1" ht="24.95" customHeight="1" x14ac:dyDescent="0.2">
      <c r="A26" s="415" t="s">
        <v>242</v>
      </c>
      <c r="B26" s="415"/>
      <c r="C26" s="415"/>
      <c r="D26" s="278">
        <v>1500</v>
      </c>
    </row>
    <row r="27" spans="1:4" ht="18" customHeight="1" x14ac:dyDescent="0.25">
      <c r="A27" s="87"/>
      <c r="B27" s="88"/>
      <c r="C27" s="88"/>
      <c r="D27" s="89"/>
    </row>
    <row r="28" spans="1:4" ht="18" customHeight="1" x14ac:dyDescent="0.25">
      <c r="A28" s="87"/>
      <c r="B28" s="88"/>
      <c r="C28" s="88"/>
      <c r="D28" s="89"/>
    </row>
    <row r="29" spans="1:4" s="49" customFormat="1" ht="24.95" customHeight="1" x14ac:dyDescent="0.2">
      <c r="A29" s="406" t="s">
        <v>228</v>
      </c>
      <c r="B29" s="406"/>
      <c r="C29" s="406"/>
      <c r="D29" s="406"/>
    </row>
    <row r="30" spans="1:4" s="49" customFormat="1" ht="15" customHeight="1" x14ac:dyDescent="0.2">
      <c r="A30" s="416" t="s">
        <v>227</v>
      </c>
      <c r="B30" s="416"/>
      <c r="C30" s="416"/>
      <c r="D30" s="416"/>
    </row>
    <row r="31" spans="1:4" s="22" customFormat="1" ht="14.1" customHeight="1" x14ac:dyDescent="0.2">
      <c r="A31" s="239"/>
      <c r="B31" s="239"/>
      <c r="C31" s="239"/>
      <c r="D31" s="239"/>
    </row>
    <row r="32" spans="1:4" ht="24.95" customHeight="1" x14ac:dyDescent="0.2">
      <c r="A32" s="84" t="s">
        <v>128</v>
      </c>
      <c r="B32" s="85" t="s">
        <v>127</v>
      </c>
      <c r="C32" s="85" t="s">
        <v>56</v>
      </c>
      <c r="D32" s="86" t="s">
        <v>51</v>
      </c>
    </row>
    <row r="33" spans="1:4" ht="20.100000000000001" customHeight="1" x14ac:dyDescent="0.2">
      <c r="A33" s="261" t="s">
        <v>470</v>
      </c>
      <c r="B33" s="262" t="s">
        <v>471</v>
      </c>
      <c r="C33" s="262"/>
      <c r="D33" s="263">
        <v>111.78</v>
      </c>
    </row>
    <row r="34" spans="1:4" ht="20.100000000000001" customHeight="1" x14ac:dyDescent="0.2">
      <c r="A34" s="261"/>
      <c r="B34" s="262"/>
      <c r="C34" s="262"/>
      <c r="D34" s="263"/>
    </row>
    <row r="35" spans="1:4" ht="20.100000000000001" customHeight="1" x14ac:dyDescent="0.2">
      <c r="A35" s="261"/>
      <c r="B35" s="262"/>
      <c r="C35" s="262"/>
      <c r="D35" s="263"/>
    </row>
    <row r="36" spans="1:4" ht="20.100000000000001" customHeight="1" x14ac:dyDescent="0.2">
      <c r="A36" s="261"/>
      <c r="B36" s="262"/>
      <c r="C36" s="262"/>
      <c r="D36" s="263"/>
    </row>
    <row r="37" spans="1:4" s="49" customFormat="1" ht="24.95" customHeight="1" x14ac:dyDescent="0.2">
      <c r="A37" s="414" t="s">
        <v>223</v>
      </c>
      <c r="B37" s="414"/>
      <c r="C37" s="414"/>
      <c r="D37" s="265">
        <f>SUM(D32:D36)</f>
        <v>111.78</v>
      </c>
    </row>
    <row r="38" spans="1:4" s="49" customFormat="1" ht="24.95" customHeight="1" x14ac:dyDescent="0.2">
      <c r="A38" s="415" t="s">
        <v>242</v>
      </c>
      <c r="B38" s="415"/>
      <c r="C38" s="415"/>
      <c r="D38" s="278">
        <v>111.78</v>
      </c>
    </row>
  </sheetData>
  <sheetProtection algorithmName="SHA-512" hashValue="TbdzB6UPGYE13wDGfBi6++K9DPAbikyyjKE8ppod255PLFjQZFd3O9QGnNnaovddQWaWIyp2U93sXFpmlHzg9w==" saltValue="Yz74aX5PrN9wbnbdtfWF7Q==" spinCount="100000" sheet="1" objects="1" scenarios="1" formatCells="0" formatColumns="0" formatRows="0" insertColumns="0" insertRows="0"/>
  <mergeCells count="10">
    <mergeCell ref="A38:C38"/>
    <mergeCell ref="A6:D6"/>
    <mergeCell ref="A26:C26"/>
    <mergeCell ref="A1:D1"/>
    <mergeCell ref="A3:D3"/>
    <mergeCell ref="A4:D4"/>
    <mergeCell ref="A37:C37"/>
    <mergeCell ref="A25:C25"/>
    <mergeCell ref="A29:D29"/>
    <mergeCell ref="A30:D30"/>
  </mergeCells>
  <conditionalFormatting sqref="A1">
    <cfRule type="cellIs" dxfId="7"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horizontalDpi="360" verticalDpi="360" r:id="rId1"/>
  <headerFooter>
    <oddHeader>&amp;L&amp;"-,Regular"&amp;D&amp;R&amp;"-,Regular"2019 Annual Financial Return</oddHeader>
    <oddFooter>&amp;R&amp;"-,Regular"Page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Cover Sheet</vt:lpstr>
      <vt:lpstr>Glossary</vt:lpstr>
      <vt:lpstr>1 Volunteers</vt:lpstr>
      <vt:lpstr>2 Bank Accounts</vt:lpstr>
      <vt:lpstr>3 Loans</vt:lpstr>
      <vt:lpstr>4 Property</vt:lpstr>
      <vt:lpstr>5 Third Party</vt:lpstr>
      <vt:lpstr>6a Legacies, Donations &amp; Sundry</vt:lpstr>
      <vt:lpstr>6b Grants &amp; Miscellaneous</vt:lpstr>
      <vt:lpstr>7 Assets &amp; PRR</vt:lpstr>
      <vt:lpstr>8 Analytical Review</vt:lpstr>
      <vt:lpstr>9 Petty Cash Reconciliation</vt:lpstr>
      <vt:lpstr>10 Year-End Reconciliation</vt:lpstr>
      <vt:lpstr>Provisional Metrics</vt:lpstr>
      <vt:lpstr>'1 Volunteers'!Print_Area</vt:lpstr>
      <vt:lpstr>'10 Year-End Reconciliation'!Print_Area</vt:lpstr>
      <vt:lpstr>'2 Bank Accounts'!Print_Area</vt:lpstr>
      <vt:lpstr>'3 Loans'!Print_Area</vt:lpstr>
      <vt:lpstr>'4 Property'!Print_Area</vt:lpstr>
      <vt:lpstr>'5 Third Party'!Print_Area</vt:lpstr>
      <vt:lpstr>'6a Legacies, Donations &amp; Sundry'!Print_Area</vt:lpstr>
      <vt:lpstr>'6b Grants &amp; Miscellaneous'!Print_Area</vt:lpstr>
      <vt:lpstr>'7 Assets &amp; PRR'!Print_Area</vt:lpstr>
      <vt:lpstr>'8 Analytical Review'!Print_Area</vt:lpstr>
      <vt:lpstr>'9 Petty Cash Reconciliation'!Print_Area</vt:lpstr>
      <vt:lpstr>'Cover Sheet'!Print_Area</vt:lpstr>
      <vt:lpstr>Glossary!Print_Area</vt:lpstr>
      <vt:lpstr>'Provisional Metrics'!Print_Area</vt:lpstr>
      <vt:lpstr>'6a Legacies, Donations &amp; Sundry'!Print_Titles</vt:lpstr>
      <vt:lpstr>'6b Grants &amp; Miscellaneous'!Print_Titles</vt:lpstr>
      <vt:lpstr>'7 Assets &amp; PRR'!Print_Titles</vt:lpstr>
      <vt:lpstr>'8 Analytical Review'!Print_Titles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Nicholasseed@rcdow.org.uk</dc:creator>
  <cp:lastModifiedBy>Judy</cp:lastModifiedBy>
  <cp:lastPrinted>2020-02-26T15:25:10Z</cp:lastPrinted>
  <dcterms:created xsi:type="dcterms:W3CDTF">2019-10-16T18:19:57Z</dcterms:created>
  <dcterms:modified xsi:type="dcterms:W3CDTF">2020-03-18T09:52:20Z</dcterms:modified>
</cp:coreProperties>
</file>